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NAH\Documents\FACES-CARMEN\AÑO 2017\CME-2018-FORMULACIÓN\"/>
    </mc:Choice>
  </mc:AlternateContent>
  <bookViews>
    <workbookView xWindow="0" yWindow="0" windowWidth="20490" windowHeight="73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Cultura de Inno. Insti..." sheetId="47" r:id="rId19"/>
    <sheet name="9. Asegura. de la Calid. y M" sheetId="33"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3" hidden="1">'1. TALLERES SEMINARIOS'!$I$6:$I$212</definedName>
    <definedName name="_xlnm._FilterDatabase" localSheetId="4" hidden="1">'2. CONTRATACION DE PERSONAL'!$I$5:$I$211</definedName>
    <definedName name="_xlnm._FilterDatabase" localSheetId="5" hidden="1">'3. EQUIPO DE OFICINA'!$J$15:$J$88</definedName>
    <definedName name="_xlnm._FilterDatabase" localSheetId="6" hidden="1">'4. EQUIPO TECNOLÓGICOS'!$H$9:$H$135</definedName>
    <definedName name="_xlnm._FilterDatabase" localSheetId="7" hidden="1">'5. ACTIVIDADES ESPECIALES'!$H$5:$H$226</definedName>
    <definedName name="_xlnm._FilterDatabase" localSheetId="8" hidden="1">'6. Becas'!$J$13:$J$77</definedName>
    <definedName name="_xlnm._FilterDatabase" localSheetId="9" hidden="1">'7. Infraestructura'!$J$12:$J$107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52511"/>
</workbook>
</file>

<file path=xl/calcChain.xml><?xml version="1.0" encoding="utf-8"?>
<calcChain xmlns="http://schemas.openxmlformats.org/spreadsheetml/2006/main">
  <c r="I36" i="21" l="1"/>
  <c r="O36" i="21"/>
  <c r="M36" i="21"/>
  <c r="K36" i="21"/>
  <c r="Q36" i="21"/>
  <c r="I34" i="12"/>
  <c r="F38" i="12"/>
  <c r="F37" i="12"/>
  <c r="F36" i="12"/>
  <c r="F35" i="12"/>
  <c r="F34" i="12"/>
  <c r="F33" i="12"/>
  <c r="E33" i="12"/>
  <c r="C30" i="12"/>
  <c r="J111" i="12"/>
  <c r="I111" i="12"/>
  <c r="F111" i="12"/>
  <c r="C648" i="12"/>
  <c r="F651" i="12"/>
  <c r="D644" i="12" s="1"/>
  <c r="F652" i="12"/>
  <c r="F653" i="12"/>
  <c r="I653" i="12"/>
  <c r="F654" i="12"/>
  <c r="I654" i="12"/>
  <c r="F655" i="12"/>
  <c r="I655" i="12"/>
  <c r="F656" i="12"/>
  <c r="F657" i="12"/>
  <c r="G201" i="8"/>
  <c r="J201" i="8"/>
  <c r="F202" i="8"/>
  <c r="G202" i="8"/>
  <c r="J202" i="8"/>
  <c r="K202" i="8"/>
  <c r="F203" i="8"/>
  <c r="G203" i="8"/>
  <c r="J203" i="8"/>
  <c r="K203" i="8"/>
  <c r="G204" i="8"/>
  <c r="J204" i="8"/>
  <c r="G205" i="8"/>
  <c r="J205" i="8"/>
  <c r="G206" i="8"/>
  <c r="J206" i="8"/>
  <c r="K206" i="8"/>
  <c r="G207" i="8"/>
  <c r="J207" i="8"/>
  <c r="K207" i="8"/>
  <c r="F208" i="8"/>
  <c r="G208" i="8"/>
  <c r="J208" i="8"/>
  <c r="K208" i="8"/>
  <c r="F209" i="8"/>
  <c r="G209" i="8"/>
  <c r="J209" i="8"/>
  <c r="K209" i="8"/>
  <c r="D26" i="12" l="1"/>
  <c r="D194" i="8"/>
  <c r="D605" i="12"/>
  <c r="F614" i="12" l="1"/>
  <c r="F639" i="12" l="1"/>
  <c r="F638" i="12"/>
  <c r="F637" i="12"/>
  <c r="F636" i="12"/>
  <c r="I635" i="12"/>
  <c r="F635" i="12"/>
  <c r="I634" i="12"/>
  <c r="E634" i="12"/>
  <c r="F634" i="12" s="1"/>
  <c r="D627" i="12" s="1"/>
  <c r="C631" i="12"/>
  <c r="I101" i="9"/>
  <c r="F101" i="9"/>
  <c r="I100" i="9"/>
  <c r="F100" i="9"/>
  <c r="I99" i="9"/>
  <c r="F99" i="9"/>
  <c r="I98" i="9"/>
  <c r="F98" i="9"/>
  <c r="C95" i="9"/>
  <c r="J418" i="7"/>
  <c r="F418" i="7"/>
  <c r="G418" i="7" s="1"/>
  <c r="J417" i="7"/>
  <c r="G417" i="7"/>
  <c r="J416" i="7"/>
  <c r="E416" i="7"/>
  <c r="G416" i="7" s="1"/>
  <c r="J415" i="7"/>
  <c r="E415" i="7"/>
  <c r="G415" i="7" s="1"/>
  <c r="J414" i="7"/>
  <c r="E414" i="7"/>
  <c r="G414" i="7" s="1"/>
  <c r="J413" i="7"/>
  <c r="E413" i="7"/>
  <c r="G413" i="7" s="1"/>
  <c r="J412" i="7"/>
  <c r="E412" i="7"/>
  <c r="G412" i="7" s="1"/>
  <c r="J411" i="7"/>
  <c r="G411" i="7"/>
  <c r="C408" i="7"/>
  <c r="J401" i="7"/>
  <c r="F401" i="7"/>
  <c r="G401" i="7" s="1"/>
  <c r="J400" i="7"/>
  <c r="E400" i="7"/>
  <c r="G400" i="7" s="1"/>
  <c r="J399" i="7"/>
  <c r="E399" i="7"/>
  <c r="G399" i="7" s="1"/>
  <c r="J398" i="7"/>
  <c r="E398" i="7"/>
  <c r="G398" i="7" s="1"/>
  <c r="J397" i="7"/>
  <c r="E397" i="7"/>
  <c r="G397" i="7" s="1"/>
  <c r="J396" i="7"/>
  <c r="E396" i="7"/>
  <c r="G396" i="7" s="1"/>
  <c r="J395" i="7"/>
  <c r="G395" i="7"/>
  <c r="C392" i="7"/>
  <c r="D388" i="7" l="1"/>
  <c r="D91" i="9"/>
  <c r="D404" i="7"/>
  <c r="P34" i="21" l="1"/>
  <c r="P14" i="28" l="1"/>
  <c r="E310" i="7"/>
  <c r="F310" i="7"/>
  <c r="J310" i="7"/>
  <c r="G251" i="7"/>
  <c r="J251" i="7"/>
  <c r="E252" i="7"/>
  <c r="G252" i="7"/>
  <c r="J252" i="7"/>
  <c r="E253" i="7"/>
  <c r="G253" i="7" s="1"/>
  <c r="J253" i="7"/>
  <c r="G254" i="7"/>
  <c r="J254" i="7"/>
  <c r="E114" i="10"/>
  <c r="F114" i="10" s="1"/>
  <c r="I114" i="10"/>
  <c r="J114" i="10"/>
  <c r="G310" i="7" l="1"/>
  <c r="F613" i="12" l="1"/>
  <c r="C609" i="12"/>
  <c r="F612" i="12"/>
  <c r="I613" i="12"/>
  <c r="F615" i="12"/>
  <c r="F616" i="12"/>
  <c r="F617" i="12"/>
  <c r="F618" i="12"/>
  <c r="F619" i="12"/>
  <c r="F622" i="12" l="1"/>
  <c r="F621" i="12"/>
  <c r="F620" i="12"/>
  <c r="I84" i="9" l="1"/>
  <c r="F84" i="9"/>
  <c r="I83" i="9"/>
  <c r="F83" i="9"/>
  <c r="C79" i="9"/>
  <c r="G69" i="7"/>
  <c r="J68" i="7"/>
  <c r="G68" i="7"/>
  <c r="J67" i="7"/>
  <c r="G67" i="7"/>
  <c r="J66" i="7"/>
  <c r="G66" i="7"/>
  <c r="G65" i="7"/>
  <c r="C62" i="7"/>
  <c r="D75" i="9" l="1"/>
  <c r="D58" i="7"/>
  <c r="E73" i="40"/>
  <c r="F73" i="40" s="1"/>
  <c r="E72" i="40"/>
  <c r="F72" i="40" s="1"/>
  <c r="E128" i="10"/>
  <c r="E113" i="10"/>
  <c r="C282" i="7" l="1"/>
  <c r="J383" i="7" l="1"/>
  <c r="F383" i="7"/>
  <c r="E383" i="7"/>
  <c r="J382" i="7"/>
  <c r="G382" i="7"/>
  <c r="J381" i="7"/>
  <c r="G381" i="7"/>
  <c r="J380" i="7"/>
  <c r="G380" i="7"/>
  <c r="J379" i="7"/>
  <c r="F379" i="7"/>
  <c r="G379" i="7" s="1"/>
  <c r="G378" i="7"/>
  <c r="C375" i="7"/>
  <c r="G368" i="7"/>
  <c r="J367" i="7"/>
  <c r="G367" i="7"/>
  <c r="J366" i="7"/>
  <c r="G366" i="7"/>
  <c r="J365" i="7"/>
  <c r="G365" i="7"/>
  <c r="J364" i="7"/>
  <c r="G364" i="7"/>
  <c r="G363" i="7"/>
  <c r="C360" i="7"/>
  <c r="J353" i="7"/>
  <c r="G353" i="7"/>
  <c r="J352" i="7"/>
  <c r="G352" i="7"/>
  <c r="J351" i="7"/>
  <c r="G351" i="7"/>
  <c r="J350" i="7"/>
  <c r="G350" i="7"/>
  <c r="J349" i="7"/>
  <c r="G349" i="7"/>
  <c r="G348" i="7"/>
  <c r="C345" i="7"/>
  <c r="J338" i="7"/>
  <c r="F338" i="7"/>
  <c r="G338" i="7" s="1"/>
  <c r="J337" i="7"/>
  <c r="G337" i="7"/>
  <c r="J336" i="7"/>
  <c r="G336" i="7"/>
  <c r="J335" i="7"/>
  <c r="G335" i="7"/>
  <c r="C332" i="7"/>
  <c r="G325" i="7"/>
  <c r="J324" i="7"/>
  <c r="G324" i="7"/>
  <c r="J323" i="7"/>
  <c r="G323" i="7"/>
  <c r="J322" i="7"/>
  <c r="G322" i="7"/>
  <c r="J321" i="7"/>
  <c r="G321" i="7"/>
  <c r="G320" i="7"/>
  <c r="C317" i="7"/>
  <c r="J309" i="7"/>
  <c r="G309" i="7"/>
  <c r="J308" i="7"/>
  <c r="G308" i="7"/>
  <c r="J307" i="7"/>
  <c r="G307" i="7"/>
  <c r="J306" i="7"/>
  <c r="G306" i="7"/>
  <c r="J305" i="7"/>
  <c r="E305" i="7"/>
  <c r="G305" i="7" s="1"/>
  <c r="J304" i="7"/>
  <c r="E304" i="7"/>
  <c r="G304" i="7" s="1"/>
  <c r="J303" i="7"/>
  <c r="G303" i="7"/>
  <c r="J302" i="7"/>
  <c r="G302" i="7"/>
  <c r="C299" i="7"/>
  <c r="G292" i="7"/>
  <c r="J291" i="7"/>
  <c r="G291" i="7"/>
  <c r="J290" i="7"/>
  <c r="G290" i="7"/>
  <c r="J289" i="7"/>
  <c r="G289" i="7"/>
  <c r="J288" i="7"/>
  <c r="G288" i="7"/>
  <c r="J287" i="7"/>
  <c r="E287" i="7"/>
  <c r="G287" i="7" s="1"/>
  <c r="J286" i="7"/>
  <c r="G286" i="7"/>
  <c r="J285" i="7"/>
  <c r="F285" i="7"/>
  <c r="G285" i="7" s="1"/>
  <c r="D278" i="7" l="1"/>
  <c r="D328" i="7"/>
  <c r="D356" i="7"/>
  <c r="G383" i="7"/>
  <c r="D371" i="7" s="1"/>
  <c r="D295" i="7"/>
  <c r="D313" i="7"/>
  <c r="D341" i="7"/>
  <c r="J112" i="12" l="1"/>
  <c r="J113" i="12"/>
  <c r="J114" i="12"/>
  <c r="I112" i="12"/>
  <c r="I113" i="12"/>
  <c r="I114" i="12"/>
  <c r="F114" i="12"/>
  <c r="F113" i="12"/>
  <c r="F112" i="12"/>
  <c r="F55" i="40"/>
  <c r="E592" i="12"/>
  <c r="F592" i="12" s="1"/>
  <c r="F599" i="12"/>
  <c r="F598" i="12"/>
  <c r="F597" i="12"/>
  <c r="F596" i="12"/>
  <c r="F595" i="12"/>
  <c r="F594" i="12"/>
  <c r="F593" i="12"/>
  <c r="I592" i="12"/>
  <c r="F591" i="12"/>
  <c r="E590" i="12"/>
  <c r="F590" i="12" s="1"/>
  <c r="F581" i="12"/>
  <c r="F580" i="12"/>
  <c r="F579" i="12"/>
  <c r="F578" i="12"/>
  <c r="I577" i="12"/>
  <c r="E577" i="12"/>
  <c r="F577" i="12" s="1"/>
  <c r="I576" i="12"/>
  <c r="E576" i="12"/>
  <c r="F576" i="12" s="1"/>
  <c r="I575" i="12"/>
  <c r="F575" i="12"/>
  <c r="F574" i="12"/>
  <c r="F573" i="12"/>
  <c r="I572" i="12"/>
  <c r="E572" i="12"/>
  <c r="F572" i="12" s="1"/>
  <c r="C569" i="12"/>
  <c r="F562" i="12"/>
  <c r="F561" i="12"/>
  <c r="I560" i="12"/>
  <c r="F560" i="12"/>
  <c r="I559" i="12"/>
  <c r="F559" i="12"/>
  <c r="I558" i="12"/>
  <c r="F558" i="12"/>
  <c r="F557" i="12"/>
  <c r="I556" i="12"/>
  <c r="F556" i="12"/>
  <c r="F555" i="12"/>
  <c r="I554" i="12"/>
  <c r="F554" i="12"/>
  <c r="F553" i="12"/>
  <c r="I552" i="12"/>
  <c r="E552" i="12"/>
  <c r="F552" i="12" s="1"/>
  <c r="I551" i="12"/>
  <c r="E551" i="12"/>
  <c r="F551" i="12" s="1"/>
  <c r="F550" i="12"/>
  <c r="E549" i="12"/>
  <c r="F549" i="12" s="1"/>
  <c r="C546" i="12"/>
  <c r="F539" i="12"/>
  <c r="F538" i="12"/>
  <c r="F537" i="12"/>
  <c r="F536" i="12"/>
  <c r="I535" i="12"/>
  <c r="F535" i="12"/>
  <c r="F534" i="12"/>
  <c r="I533" i="12"/>
  <c r="F533" i="12"/>
  <c r="F532" i="12"/>
  <c r="F531" i="12"/>
  <c r="F530" i="12"/>
  <c r="E529" i="12"/>
  <c r="F529" i="12" s="1"/>
  <c r="C526" i="12"/>
  <c r="F519" i="12"/>
  <c r="F518" i="12"/>
  <c r="F517" i="12"/>
  <c r="F516" i="12"/>
  <c r="I515" i="12"/>
  <c r="F515" i="12"/>
  <c r="I514" i="12"/>
  <c r="F514" i="12"/>
  <c r="I513" i="12"/>
  <c r="E513" i="12"/>
  <c r="F513" i="12" s="1"/>
  <c r="C510" i="12"/>
  <c r="F503" i="12"/>
  <c r="F502" i="12"/>
  <c r="F501" i="12"/>
  <c r="F500" i="12"/>
  <c r="I499" i="12"/>
  <c r="F499" i="12"/>
  <c r="I498" i="12"/>
  <c r="E498" i="12"/>
  <c r="F498" i="12" s="1"/>
  <c r="C495" i="12"/>
  <c r="F488" i="12"/>
  <c r="F487" i="12"/>
  <c r="F486" i="12"/>
  <c r="F485" i="12"/>
  <c r="I484" i="12"/>
  <c r="F484" i="12"/>
  <c r="I483" i="12"/>
  <c r="E483" i="12"/>
  <c r="F483" i="12" s="1"/>
  <c r="C480" i="12"/>
  <c r="F472" i="12"/>
  <c r="F471" i="12"/>
  <c r="F470" i="12"/>
  <c r="F469" i="12"/>
  <c r="I468" i="12"/>
  <c r="F468" i="12"/>
  <c r="J467" i="12"/>
  <c r="I467" i="12"/>
  <c r="F467" i="12"/>
  <c r="I466" i="12"/>
  <c r="E466" i="12"/>
  <c r="F466" i="12" s="1"/>
  <c r="C463" i="12"/>
  <c r="F457" i="12"/>
  <c r="F456" i="12"/>
  <c r="F455" i="12"/>
  <c r="F454" i="12"/>
  <c r="I453" i="12"/>
  <c r="F453" i="12"/>
  <c r="J452" i="12"/>
  <c r="I452" i="12"/>
  <c r="F452" i="12"/>
  <c r="I451" i="12"/>
  <c r="E451" i="12"/>
  <c r="F451" i="12" s="1"/>
  <c r="C448" i="12"/>
  <c r="F441" i="12"/>
  <c r="F440" i="12"/>
  <c r="F439" i="12"/>
  <c r="F438" i="12"/>
  <c r="I437" i="12"/>
  <c r="F437" i="12"/>
  <c r="I436" i="12"/>
  <c r="F436" i="12"/>
  <c r="J435" i="12"/>
  <c r="I435" i="12"/>
  <c r="F435" i="12"/>
  <c r="I434" i="12"/>
  <c r="E434" i="12"/>
  <c r="F434" i="12" s="1"/>
  <c r="C431" i="12"/>
  <c r="F424" i="12"/>
  <c r="F423" i="12"/>
  <c r="F422" i="12"/>
  <c r="F421" i="12"/>
  <c r="I420" i="12"/>
  <c r="F420" i="12"/>
  <c r="I419" i="12"/>
  <c r="F419" i="12"/>
  <c r="F418" i="12"/>
  <c r="E417" i="12"/>
  <c r="F417" i="12" s="1"/>
  <c r="C414" i="12"/>
  <c r="F407" i="12"/>
  <c r="F406" i="12"/>
  <c r="F405" i="12"/>
  <c r="F404" i="12"/>
  <c r="I403" i="12"/>
  <c r="F403" i="12"/>
  <c r="J402" i="12"/>
  <c r="I402" i="12"/>
  <c r="F402" i="12"/>
  <c r="I401" i="12"/>
  <c r="E401" i="12"/>
  <c r="F401" i="12" s="1"/>
  <c r="C398" i="12"/>
  <c r="F391" i="12"/>
  <c r="F390" i="12"/>
  <c r="F389" i="12"/>
  <c r="F388" i="12"/>
  <c r="I387" i="12"/>
  <c r="F387" i="12"/>
  <c r="I386" i="12"/>
  <c r="F386" i="12"/>
  <c r="I385" i="12"/>
  <c r="F385" i="12"/>
  <c r="J384" i="12"/>
  <c r="I384" i="12"/>
  <c r="F384" i="12"/>
  <c r="I383" i="12"/>
  <c r="E383" i="12"/>
  <c r="F383" i="12" s="1"/>
  <c r="C380" i="12"/>
  <c r="F373" i="12"/>
  <c r="F372" i="12"/>
  <c r="F371" i="12"/>
  <c r="F370" i="12"/>
  <c r="I369" i="12"/>
  <c r="F369" i="12"/>
  <c r="J368" i="12"/>
  <c r="I368" i="12"/>
  <c r="F368" i="12"/>
  <c r="I367" i="12"/>
  <c r="E367" i="12"/>
  <c r="F367" i="12" s="1"/>
  <c r="C364" i="12"/>
  <c r="F356" i="12"/>
  <c r="F355" i="12"/>
  <c r="F354" i="12"/>
  <c r="F353" i="12"/>
  <c r="I352" i="12"/>
  <c r="F352" i="12"/>
  <c r="I351" i="12"/>
  <c r="E351" i="12"/>
  <c r="F351" i="12" s="1"/>
  <c r="C348" i="12"/>
  <c r="F341" i="12"/>
  <c r="F340" i="12"/>
  <c r="F339" i="12"/>
  <c r="F338" i="12"/>
  <c r="I337" i="12"/>
  <c r="F337" i="12"/>
  <c r="I336" i="12"/>
  <c r="E336" i="12"/>
  <c r="F336" i="12" s="1"/>
  <c r="C333" i="12"/>
  <c r="F326" i="12"/>
  <c r="F325" i="12"/>
  <c r="F324" i="12"/>
  <c r="F323" i="12"/>
  <c r="I322" i="12"/>
  <c r="F322" i="12"/>
  <c r="I321" i="12"/>
  <c r="F321" i="12"/>
  <c r="E321" i="12"/>
  <c r="C318" i="12"/>
  <c r="F311" i="12"/>
  <c r="F310" i="12"/>
  <c r="F309" i="12"/>
  <c r="I308" i="12"/>
  <c r="F308" i="12"/>
  <c r="I307" i="12"/>
  <c r="E307" i="12"/>
  <c r="F307" i="12" s="1"/>
  <c r="C304" i="12"/>
  <c r="F297" i="12"/>
  <c r="F296" i="12"/>
  <c r="I295" i="12"/>
  <c r="F295" i="12"/>
  <c r="I294" i="12"/>
  <c r="E294" i="12"/>
  <c r="F294" i="12" s="1"/>
  <c r="C291" i="12"/>
  <c r="F284" i="12"/>
  <c r="F283" i="12"/>
  <c r="F282" i="12"/>
  <c r="I281" i="12"/>
  <c r="F281" i="12"/>
  <c r="I280" i="12"/>
  <c r="F280" i="12"/>
  <c r="I279" i="12"/>
  <c r="F279" i="12"/>
  <c r="I278" i="12"/>
  <c r="F278" i="12"/>
  <c r="I277" i="12"/>
  <c r="F277" i="12"/>
  <c r="I276" i="12"/>
  <c r="F276" i="12"/>
  <c r="I275" i="12"/>
  <c r="F275" i="12"/>
  <c r="I274" i="12"/>
  <c r="F274" i="12"/>
  <c r="I273" i="12"/>
  <c r="F273" i="12"/>
  <c r="I272" i="12"/>
  <c r="E272" i="12"/>
  <c r="F272" i="12" s="1"/>
  <c r="C269" i="12"/>
  <c r="F262" i="12"/>
  <c r="F261" i="12"/>
  <c r="F260" i="12"/>
  <c r="I259" i="12"/>
  <c r="F259" i="12"/>
  <c r="I258" i="12"/>
  <c r="F258" i="12"/>
  <c r="I257" i="12"/>
  <c r="E257" i="12"/>
  <c r="F257" i="12" s="1"/>
  <c r="C254" i="12"/>
  <c r="F247" i="12"/>
  <c r="F246" i="12"/>
  <c r="I245" i="12"/>
  <c r="F245" i="12"/>
  <c r="I244" i="12"/>
  <c r="F244" i="12"/>
  <c r="I243" i="12"/>
  <c r="F243" i="12"/>
  <c r="F242" i="12"/>
  <c r="F241" i="12"/>
  <c r="I240" i="12"/>
  <c r="F240" i="12"/>
  <c r="I239" i="12"/>
  <c r="F239" i="12"/>
  <c r="I238" i="12"/>
  <c r="F238" i="12"/>
  <c r="F237" i="12"/>
  <c r="E236" i="12"/>
  <c r="F236" i="12" s="1"/>
  <c r="D344" i="12" l="1"/>
  <c r="D427" i="12"/>
  <c r="D506" i="12"/>
  <c r="Q9" i="24" s="1"/>
  <c r="I9" i="24" s="1"/>
  <c r="D329" i="12"/>
  <c r="D444" i="12"/>
  <c r="Q12" i="29" s="1"/>
  <c r="D460" i="12"/>
  <c r="D476" i="12"/>
  <c r="Q34" i="21" s="1"/>
  <c r="D360" i="12"/>
  <c r="D376" i="12"/>
  <c r="Q11" i="28" s="1"/>
  <c r="D394" i="12"/>
  <c r="D410" i="12"/>
  <c r="D491" i="12"/>
  <c r="Q36" i="22" s="1"/>
  <c r="D523" i="12"/>
  <c r="D542" i="12"/>
  <c r="D250" i="12"/>
  <c r="D565" i="12"/>
  <c r="Q11" i="44" s="1"/>
  <c r="D229" i="12"/>
  <c r="D300" i="12"/>
  <c r="D265" i="12"/>
  <c r="D287" i="12"/>
  <c r="D314" i="12"/>
  <c r="D583" i="12"/>
  <c r="Q13" i="28" l="1"/>
  <c r="M13" i="28" s="1"/>
  <c r="O9" i="24"/>
  <c r="M9" i="24"/>
  <c r="K9" i="24"/>
  <c r="Q18" i="48"/>
  <c r="O18" i="48" s="1"/>
  <c r="I13" i="28"/>
  <c r="K11" i="28"/>
  <c r="I11" i="28"/>
  <c r="O11" i="28"/>
  <c r="M11" i="28"/>
  <c r="O11" i="44"/>
  <c r="M11" i="44"/>
  <c r="K11" i="44"/>
  <c r="I11" i="44"/>
  <c r="O36" i="22"/>
  <c r="M36" i="22"/>
  <c r="K36" i="22"/>
  <c r="I36" i="22"/>
  <c r="I34" i="21"/>
  <c r="O34" i="21"/>
  <c r="M34" i="21"/>
  <c r="K34" i="21"/>
  <c r="J273" i="7"/>
  <c r="G273" i="7"/>
  <c r="J272" i="7"/>
  <c r="G272" i="7"/>
  <c r="J271" i="7"/>
  <c r="G271" i="7"/>
  <c r="J270" i="7"/>
  <c r="G270" i="7"/>
  <c r="C267" i="7"/>
  <c r="K13" i="28" l="1"/>
  <c r="O13" i="28"/>
  <c r="M18" i="48"/>
  <c r="I18" i="48"/>
  <c r="K18" i="48"/>
  <c r="D263" i="7"/>
  <c r="J257" i="7" l="1"/>
  <c r="G257" i="7"/>
  <c r="J256" i="7"/>
  <c r="G256" i="7"/>
  <c r="J255" i="7"/>
  <c r="G255" i="7"/>
  <c r="C248" i="7"/>
  <c r="G241" i="7"/>
  <c r="J240" i="7"/>
  <c r="E240" i="7"/>
  <c r="G240" i="7" s="1"/>
  <c r="J239" i="7"/>
  <c r="G239" i="7"/>
  <c r="J238" i="7"/>
  <c r="E238" i="7"/>
  <c r="G238" i="7" s="1"/>
  <c r="G237" i="7"/>
  <c r="C234" i="7"/>
  <c r="G227" i="7"/>
  <c r="E226" i="7"/>
  <c r="G226" i="7" s="1"/>
  <c r="E224" i="7"/>
  <c r="G224" i="7" s="1"/>
  <c r="E223" i="7"/>
  <c r="G223" i="7" s="1"/>
  <c r="K227" i="7"/>
  <c r="J227" i="7"/>
  <c r="K226" i="7"/>
  <c r="J226" i="7"/>
  <c r="K225" i="7"/>
  <c r="J225" i="7"/>
  <c r="G225" i="7"/>
  <c r="K224" i="7"/>
  <c r="J224" i="7"/>
  <c r="K223" i="7"/>
  <c r="J223" i="7"/>
  <c r="G222" i="7"/>
  <c r="C219" i="7"/>
  <c r="E211" i="7"/>
  <c r="E210" i="7"/>
  <c r="E208" i="7"/>
  <c r="E207" i="7"/>
  <c r="E193" i="7"/>
  <c r="E192" i="7"/>
  <c r="E178" i="7"/>
  <c r="E177" i="7"/>
  <c r="D230" i="7" l="1"/>
  <c r="D244" i="7"/>
  <c r="D215" i="7"/>
  <c r="O11" i="21" l="1"/>
  <c r="M11" i="21"/>
  <c r="K11" i="21"/>
  <c r="I11" i="21"/>
  <c r="F183" i="12"/>
  <c r="F182" i="12"/>
  <c r="F181" i="12"/>
  <c r="F180" i="12"/>
  <c r="F179" i="12"/>
  <c r="F178" i="12"/>
  <c r="I177" i="12"/>
  <c r="F177" i="12"/>
  <c r="C174" i="12"/>
  <c r="D170" i="12" l="1"/>
  <c r="Q9" i="21" s="1"/>
  <c r="O9" i="29"/>
  <c r="M9" i="29"/>
  <c r="K9" i="29"/>
  <c r="M9" i="21" l="1"/>
  <c r="K9" i="21"/>
  <c r="I9" i="21"/>
  <c r="O9" i="21"/>
  <c r="M12" i="21"/>
  <c r="K12" i="21"/>
  <c r="J81" i="8" l="1"/>
  <c r="J78" i="8"/>
  <c r="O10" i="30" l="1"/>
  <c r="M10" i="30"/>
  <c r="K10" i="30"/>
  <c r="I10" i="30"/>
  <c r="O33" i="21"/>
  <c r="M33" i="21"/>
  <c r="K33" i="21"/>
  <c r="F39" i="8" l="1"/>
  <c r="G39" i="8" s="1"/>
  <c r="J39" i="8"/>
  <c r="J40" i="8"/>
  <c r="K40" i="8"/>
  <c r="J41" i="8"/>
  <c r="K41" i="8"/>
  <c r="F42" i="8"/>
  <c r="G42" i="8" s="1"/>
  <c r="F43" i="8" s="1"/>
  <c r="G43" i="8" s="1"/>
  <c r="J42" i="8"/>
  <c r="K42" i="8"/>
  <c r="J43" i="8"/>
  <c r="K43" i="8"/>
  <c r="J44" i="8"/>
  <c r="K44" i="8"/>
  <c r="F45" i="8"/>
  <c r="G45" i="8" s="1"/>
  <c r="J45" i="8"/>
  <c r="K45" i="8"/>
  <c r="J46" i="8"/>
  <c r="K46" i="8"/>
  <c r="J47" i="8"/>
  <c r="K47" i="8"/>
  <c r="C97" i="12"/>
  <c r="F40" i="8" l="1"/>
  <c r="G40" i="8" s="1"/>
  <c r="F41" i="8"/>
  <c r="G41" i="8" s="1"/>
  <c r="F46" i="8"/>
  <c r="G46" i="8" s="1"/>
  <c r="F47" i="8"/>
  <c r="G47" i="8" s="1"/>
  <c r="F44" i="8"/>
  <c r="G44" i="8" s="1"/>
  <c r="G25" i="8"/>
  <c r="G24" i="8"/>
  <c r="J25" i="8"/>
  <c r="J24" i="8"/>
  <c r="J23" i="8"/>
  <c r="G23" i="8"/>
  <c r="F18" i="42" l="1"/>
  <c r="P35" i="21" l="1"/>
  <c r="P9" i="29" l="1"/>
  <c r="P33" i="21" l="1"/>
  <c r="P11" i="21"/>
  <c r="Q35" i="21" l="1"/>
  <c r="P10" i="21" l="1"/>
  <c r="P9" i="21"/>
  <c r="D27" i="38" l="1"/>
  <c r="P11" i="46"/>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9" i="46"/>
  <c r="P10" i="46"/>
  <c r="Q10" i="46"/>
  <c r="Q10" i="33"/>
  <c r="Q11" i="33"/>
  <c r="Q12" i="33"/>
  <c r="Q13" i="33"/>
  <c r="Q14" i="33"/>
  <c r="Q15" i="33"/>
  <c r="Q16" i="33"/>
  <c r="Q36" i="33" s="1"/>
  <c r="I12" i="27" s="1"/>
  <c r="Q17" i="33"/>
  <c r="Q18" i="33"/>
  <c r="Q19" i="33"/>
  <c r="Q20" i="33"/>
  <c r="Q21" i="33"/>
  <c r="Q22" i="33"/>
  <c r="Q23" i="33"/>
  <c r="Q24" i="33"/>
  <c r="Q25" i="33"/>
  <c r="Q26" i="33"/>
  <c r="Q27" i="33"/>
  <c r="Q28" i="33"/>
  <c r="Q29" i="33"/>
  <c r="Q30" i="33"/>
  <c r="Q31" i="33"/>
  <c r="Q32" i="33"/>
  <c r="Q33" i="33"/>
  <c r="Q34" i="33"/>
  <c r="Q35" i="33"/>
  <c r="C143" i="43"/>
  <c r="C100" i="43"/>
  <c r="C57" i="43"/>
  <c r="C14" i="43"/>
  <c r="C94" i="42"/>
  <c r="C75" i="42"/>
  <c r="C57" i="42"/>
  <c r="C34" i="42"/>
  <c r="C68" i="40"/>
  <c r="C50" i="40"/>
  <c r="C32" i="40"/>
  <c r="C13" i="42"/>
  <c r="C14" i="40"/>
  <c r="C217" i="12"/>
  <c r="C202" i="12"/>
  <c r="C190" i="12"/>
  <c r="C158" i="12"/>
  <c r="C143" i="12"/>
  <c r="C124" i="12"/>
  <c r="C78" i="12"/>
  <c r="C61" i="12"/>
  <c r="C47" i="12"/>
  <c r="C14" i="12"/>
  <c r="C97" i="10"/>
  <c r="C80" i="10"/>
  <c r="C56" i="10"/>
  <c r="C14" i="10"/>
  <c r="C34" i="9"/>
  <c r="C16" i="9"/>
  <c r="C174" i="8"/>
  <c r="C152" i="8"/>
  <c r="C128" i="8"/>
  <c r="C96" i="8"/>
  <c r="C66" i="8"/>
  <c r="C36" i="8"/>
  <c r="C14" i="8"/>
  <c r="C203" i="7"/>
  <c r="C188" i="7"/>
  <c r="C173" i="7"/>
  <c r="C153" i="7"/>
  <c r="C136" i="7"/>
  <c r="C122" i="7"/>
  <c r="C108" i="7"/>
  <c r="C92" i="7"/>
  <c r="C78" i="7"/>
  <c r="C48" i="7"/>
  <c r="C32"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Q74" i="50" s="1"/>
  <c r="I24" i="27" s="1"/>
  <c r="P21" i="50"/>
  <c r="Q20" i="50"/>
  <c r="P20" i="50"/>
  <c r="Q19" i="50"/>
  <c r="P19" i="50"/>
  <c r="Q18" i="50"/>
  <c r="P18" i="50"/>
  <c r="P74" i="50"/>
  <c r="F207" i="27"/>
  <c r="E207" i="27"/>
  <c r="F214" i="27" s="1"/>
  <c r="I541" i="38"/>
  <c r="G541" i="38"/>
  <c r="R2" i="43"/>
  <c r="R2" i="42"/>
  <c r="R2" i="40"/>
  <c r="Q2" i="12"/>
  <c r="R2" i="10"/>
  <c r="Q2" i="9"/>
  <c r="R2" i="8"/>
  <c r="S2" i="7"/>
  <c r="T2" i="7"/>
  <c r="S2" i="8"/>
  <c r="R2" i="9"/>
  <c r="S2" i="10"/>
  <c r="R2" i="12"/>
  <c r="S2" i="40"/>
  <c r="S2" i="42"/>
  <c r="S2" i="43"/>
  <c r="F217" i="27"/>
  <c r="BU3" i="40" s="1"/>
  <c r="F216" i="27"/>
  <c r="BQ3" i="8" s="1"/>
  <c r="F215" i="27"/>
  <c r="BL3" i="9" s="1"/>
  <c r="F213" i="27"/>
  <c r="BE3" i="42" s="1"/>
  <c r="E217" i="27"/>
  <c r="BT3" i="43" s="1"/>
  <c r="E214" i="27"/>
  <c r="BH3" i="43" s="1"/>
  <c r="E213" i="27"/>
  <c r="BD3" i="10" s="1"/>
  <c r="D217" i="27"/>
  <c r="BS3" i="10" s="1"/>
  <c r="D215" i="27"/>
  <c r="BK3" i="43" s="1"/>
  <c r="D214" i="27"/>
  <c r="BG3" i="8" s="1"/>
  <c r="C216" i="27"/>
  <c r="BN3" i="8" s="1"/>
  <c r="C215" i="27"/>
  <c r="BJ3" i="8" s="1"/>
  <c r="C214" i="27"/>
  <c r="BE3" i="12" s="1"/>
  <c r="BN3" i="43"/>
  <c r="BN3" i="40"/>
  <c r="BN3" i="10"/>
  <c r="BK3" i="42"/>
  <c r="BJ3" i="12"/>
  <c r="BJ3" i="9"/>
  <c r="BH3" i="40"/>
  <c r="BH3" i="8"/>
  <c r="BE3" i="43"/>
  <c r="BD3" i="12"/>
  <c r="BU3" i="43"/>
  <c r="BU3" i="42"/>
  <c r="BU3" i="10"/>
  <c r="BF3" i="40"/>
  <c r="BE3" i="9"/>
  <c r="BF3" i="43"/>
  <c r="BF3" i="8"/>
  <c r="BS3" i="43"/>
  <c r="BS3" i="42"/>
  <c r="BS3" i="40"/>
  <c r="BS3" i="8"/>
  <c r="BR3" i="12"/>
  <c r="BM3" i="40"/>
  <c r="BL3" i="12"/>
  <c r="BM3" i="10"/>
  <c r="BM3" i="8"/>
  <c r="BJ3" i="42"/>
  <c r="BG3" i="43"/>
  <c r="BF3" i="12"/>
  <c r="BF3" i="9"/>
  <c r="BG3" i="10"/>
  <c r="BC3" i="9"/>
  <c r="BT3" i="42"/>
  <c r="BT3" i="40"/>
  <c r="BS3" i="9"/>
  <c r="BT3" i="8"/>
  <c r="BQ3" i="7"/>
  <c r="BF3" i="7"/>
  <c r="BG3" i="7"/>
  <c r="BS3" i="7"/>
  <c r="BT3" i="7"/>
  <c r="Q13" i="47"/>
  <c r="P13" i="47"/>
  <c r="P10" i="44"/>
  <c r="Q10" i="44"/>
  <c r="P11" i="44"/>
  <c r="P13" i="49"/>
  <c r="Q13" i="49"/>
  <c r="P14" i="49"/>
  <c r="Q14" i="49"/>
  <c r="P15" i="49"/>
  <c r="Q15" i="49"/>
  <c r="P16" i="49"/>
  <c r="Q16"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C35" i="10"/>
  <c r="O42" i="49"/>
  <c r="N42" i="49"/>
  <c r="M42" i="49"/>
  <c r="L42" i="49"/>
  <c r="K42" i="49"/>
  <c r="J42" i="49"/>
  <c r="I42" i="49"/>
  <c r="H42" i="49"/>
  <c r="Q41" i="49"/>
  <c r="P41" i="49"/>
  <c r="Q40" i="49"/>
  <c r="P40" i="49"/>
  <c r="Q31" i="49"/>
  <c r="P31" i="49"/>
  <c r="Q30" i="49"/>
  <c r="P30" i="49"/>
  <c r="Q12" i="49"/>
  <c r="P12" i="49"/>
  <c r="Q11" i="49"/>
  <c r="P11" i="49"/>
  <c r="Q10" i="49"/>
  <c r="Q42" i="49" s="1"/>
  <c r="I23" i="27" s="1"/>
  <c r="P10" i="49"/>
  <c r="P42" i="49"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26" i="46"/>
  <c r="Q26" i="46"/>
  <c r="P27" i="46"/>
  <c r="Q27" i="46"/>
  <c r="P28" i="46"/>
  <c r="Q28" i="46"/>
  <c r="Q8" i="46"/>
  <c r="P8" i="46"/>
  <c r="P13" i="31"/>
  <c r="Q12" i="31"/>
  <c r="P12" i="31"/>
  <c r="Q11" i="31"/>
  <c r="P11" i="31"/>
  <c r="Q10" i="31"/>
  <c r="P10" i="31"/>
  <c r="P9" i="31"/>
  <c r="P9" i="44"/>
  <c r="P8" i="44"/>
  <c r="P10" i="24"/>
  <c r="P11" i="24"/>
  <c r="Q11" i="24"/>
  <c r="P12" i="24"/>
  <c r="Q12" i="24"/>
  <c r="P13" i="24"/>
  <c r="Q13" i="24"/>
  <c r="P14" i="24"/>
  <c r="Q14" i="24"/>
  <c r="P15" i="24"/>
  <c r="Q15" i="24"/>
  <c r="P16" i="24"/>
  <c r="Q16" i="24"/>
  <c r="P17" i="24"/>
  <c r="Q17" i="24"/>
  <c r="P18" i="24"/>
  <c r="Q18" i="24"/>
  <c r="P19" i="24"/>
  <c r="Q19" i="24"/>
  <c r="P20" i="24"/>
  <c r="Q20" i="24"/>
  <c r="P21" i="24"/>
  <c r="Q21" i="24"/>
  <c r="P22" i="24"/>
  <c r="P23" i="24"/>
  <c r="Q23" i="24"/>
  <c r="P24" i="24"/>
  <c r="Q24" i="24"/>
  <c r="P25" i="24"/>
  <c r="Q25" i="24"/>
  <c r="P26" i="24"/>
  <c r="Q26" i="24"/>
  <c r="P27" i="24"/>
  <c r="Q27" i="24"/>
  <c r="P28" i="24"/>
  <c r="Q28" i="24"/>
  <c r="P29" i="24"/>
  <c r="Q29" i="24"/>
  <c r="P30" i="24"/>
  <c r="Q30" i="24"/>
  <c r="P31" i="24"/>
  <c r="Q31" i="24"/>
  <c r="P32" i="24"/>
  <c r="Q32" i="24"/>
  <c r="P33" i="24"/>
  <c r="Q33" i="24"/>
  <c r="P9" i="24"/>
  <c r="P8" i="48"/>
  <c r="Q8" i="48"/>
  <c r="P9" i="48"/>
  <c r="Q9" i="48"/>
  <c r="P10" i="48"/>
  <c r="Q10" i="48"/>
  <c r="P11" i="48"/>
  <c r="Q11" i="48"/>
  <c r="P12" i="48"/>
  <c r="Q12" i="48"/>
  <c r="P13" i="48"/>
  <c r="Q13" i="48"/>
  <c r="P14" i="48"/>
  <c r="Q14" i="48"/>
  <c r="P15" i="48"/>
  <c r="Q15" i="48"/>
  <c r="P16" i="48"/>
  <c r="Q16" i="48"/>
  <c r="P17" i="48"/>
  <c r="Q17" i="48"/>
  <c r="P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43" i="30"/>
  <c r="P12" i="29"/>
  <c r="P11" i="29"/>
  <c r="P10" i="29"/>
  <c r="P8" i="29"/>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1" i="22"/>
  <c r="P41" i="22"/>
  <c r="Q40" i="22"/>
  <c r="P40" i="22"/>
  <c r="Q39" i="22"/>
  <c r="P39" i="22"/>
  <c r="Q38" i="22"/>
  <c r="P38" i="22"/>
  <c r="Q37" i="22"/>
  <c r="P37" i="22"/>
  <c r="Q35" i="22"/>
  <c r="P35" i="22"/>
  <c r="Q34" i="22"/>
  <c r="P34" i="22"/>
  <c r="Q33" i="22"/>
  <c r="P33" i="22"/>
  <c r="Q32" i="22"/>
  <c r="P32" i="22"/>
  <c r="Q31" i="22"/>
  <c r="P31" i="22"/>
  <c r="Q30" i="22"/>
  <c r="P30" i="22"/>
  <c r="Q29" i="22"/>
  <c r="P29" i="22"/>
  <c r="Q28" i="22"/>
  <c r="P28" i="22"/>
  <c r="Q27" i="22"/>
  <c r="P27" i="22"/>
  <c r="Q26" i="22"/>
  <c r="P26" i="22"/>
  <c r="Q25" i="22"/>
  <c r="P25" i="22"/>
  <c r="Q24" i="22"/>
  <c r="P24" i="22"/>
  <c r="Q68" i="22"/>
  <c r="P68" i="22"/>
  <c r="Q10" i="21"/>
  <c r="P12" i="21"/>
  <c r="P13" i="21"/>
  <c r="P14" i="21"/>
  <c r="Q14" i="21"/>
  <c r="P15" i="21"/>
  <c r="Q15" i="21"/>
  <c r="P16" i="21"/>
  <c r="Q16" i="21"/>
  <c r="P17" i="21"/>
  <c r="Q17" i="21"/>
  <c r="P18" i="21"/>
  <c r="Q18" i="21"/>
  <c r="P19" i="21"/>
  <c r="Q19" i="21"/>
  <c r="P20" i="21"/>
  <c r="Q20" i="21"/>
  <c r="P21" i="21"/>
  <c r="Q21" i="21"/>
  <c r="P22" i="21"/>
  <c r="Q22" i="21"/>
  <c r="P23" i="21"/>
  <c r="Q23" i="21"/>
  <c r="P24" i="21"/>
  <c r="Q24" i="21"/>
  <c r="P27" i="21"/>
  <c r="Q27" i="21"/>
  <c r="P28" i="21"/>
  <c r="Q28" i="21"/>
  <c r="P29" i="21"/>
  <c r="Q29" i="21"/>
  <c r="P30" i="21"/>
  <c r="Q30" i="21"/>
  <c r="P31" i="21"/>
  <c r="Q31" i="21"/>
  <c r="P32" i="21"/>
  <c r="Q32" i="21"/>
  <c r="P36" i="21"/>
  <c r="P10" i="28"/>
  <c r="P11" i="28"/>
  <c r="P12" i="28"/>
  <c r="P13" i="28"/>
  <c r="P15" i="28"/>
  <c r="P16" i="28"/>
  <c r="P17" i="28"/>
  <c r="P18" i="28"/>
  <c r="P19" i="28"/>
  <c r="P20" i="28"/>
  <c r="P21" i="28"/>
  <c r="P22" i="28"/>
  <c r="P23" i="28"/>
  <c r="P9" i="28"/>
  <c r="Q9" i="28"/>
  <c r="Q12" i="28"/>
  <c r="Q15" i="28"/>
  <c r="Q16" i="28"/>
  <c r="Q17" i="28"/>
  <c r="Q18" i="28"/>
  <c r="Q19" i="28"/>
  <c r="Q20" i="28"/>
  <c r="Q21" i="28"/>
  <c r="Q22" i="28"/>
  <c r="Q23" i="28"/>
  <c r="O179" i="43"/>
  <c r="Q179" i="43" s="1"/>
  <c r="I179" i="43"/>
  <c r="F179" i="43"/>
  <c r="O178" i="43"/>
  <c r="Q178" i="43"/>
  <c r="I178" i="43"/>
  <c r="F178" i="43"/>
  <c r="O177" i="43"/>
  <c r="Q177" i="43" s="1"/>
  <c r="I177" i="43"/>
  <c r="F177" i="43"/>
  <c r="O176" i="43"/>
  <c r="Q176" i="43"/>
  <c r="I176" i="43"/>
  <c r="F176" i="43"/>
  <c r="O175" i="43"/>
  <c r="Q175" i="43" s="1"/>
  <c r="I175" i="43"/>
  <c r="F175" i="43"/>
  <c r="O174" i="43"/>
  <c r="Q174" i="43"/>
  <c r="I174" i="43"/>
  <c r="F174" i="43"/>
  <c r="O173" i="43"/>
  <c r="Q173" i="43" s="1"/>
  <c r="I173" i="43"/>
  <c r="F173" i="43"/>
  <c r="O172" i="43"/>
  <c r="Q172" i="43"/>
  <c r="I172" i="43"/>
  <c r="F172" i="43"/>
  <c r="O171" i="43"/>
  <c r="Q171" i="43" s="1"/>
  <c r="I171" i="43"/>
  <c r="F171" i="43"/>
  <c r="O170" i="43"/>
  <c r="Q170" i="43"/>
  <c r="I170" i="43"/>
  <c r="F170" i="43"/>
  <c r="O169" i="43"/>
  <c r="Q169" i="43" s="1"/>
  <c r="I169" i="43"/>
  <c r="F169" i="43"/>
  <c r="O168" i="43"/>
  <c r="Q168" i="43"/>
  <c r="I168" i="43"/>
  <c r="F168" i="43"/>
  <c r="O167" i="43"/>
  <c r="Q167" i="43" s="1"/>
  <c r="I167" i="43"/>
  <c r="F167" i="43"/>
  <c r="O166" i="43"/>
  <c r="Q166" i="43"/>
  <c r="I166" i="43"/>
  <c r="F166" i="43"/>
  <c r="O165" i="43"/>
  <c r="Q165" i="43" s="1"/>
  <c r="I165" i="43"/>
  <c r="F165" i="43"/>
  <c r="O164" i="43"/>
  <c r="Q164" i="43"/>
  <c r="I164" i="43"/>
  <c r="F164" i="43"/>
  <c r="O163" i="43"/>
  <c r="Q163" i="43" s="1"/>
  <c r="I163" i="43"/>
  <c r="F163" i="43"/>
  <c r="O162" i="43"/>
  <c r="Q162" i="43"/>
  <c r="I162" i="43"/>
  <c r="F162" i="43"/>
  <c r="O161" i="43"/>
  <c r="Q161" i="43" s="1"/>
  <c r="I161" i="43"/>
  <c r="F161" i="43"/>
  <c r="O160" i="43"/>
  <c r="Q160" i="43"/>
  <c r="I160" i="43"/>
  <c r="F160" i="43"/>
  <c r="O159" i="43"/>
  <c r="Q159" i="43" s="1"/>
  <c r="I159" i="43"/>
  <c r="F159" i="43"/>
  <c r="O158" i="43"/>
  <c r="Q158" i="43"/>
  <c r="I158" i="43"/>
  <c r="F158" i="43"/>
  <c r="O157" i="43"/>
  <c r="Q157" i="43" s="1"/>
  <c r="I157" i="43"/>
  <c r="F157" i="43"/>
  <c r="O156" i="43"/>
  <c r="Q156" i="43"/>
  <c r="I156" i="43"/>
  <c r="F156" i="43"/>
  <c r="O155" i="43"/>
  <c r="Q155" i="43" s="1"/>
  <c r="I155" i="43"/>
  <c r="F155" i="43"/>
  <c r="O154" i="43"/>
  <c r="Q154" i="43"/>
  <c r="I154" i="43"/>
  <c r="F154" i="43"/>
  <c r="O153" i="43"/>
  <c r="Q153" i="43" s="1"/>
  <c r="I153" i="43"/>
  <c r="F153" i="43"/>
  <c r="O152" i="43"/>
  <c r="Q152" i="43"/>
  <c r="I152" i="43"/>
  <c r="F152" i="43"/>
  <c r="O151" i="43"/>
  <c r="Q151" i="43" s="1"/>
  <c r="I151" i="43"/>
  <c r="F151" i="43"/>
  <c r="O150" i="43"/>
  <c r="Q150" i="43"/>
  <c r="I150" i="43"/>
  <c r="F150" i="43"/>
  <c r="O149" i="43"/>
  <c r="Q149" i="43" s="1"/>
  <c r="I149" i="43"/>
  <c r="F149" i="43"/>
  <c r="O148" i="43"/>
  <c r="Q148" i="43"/>
  <c r="I148" i="43"/>
  <c r="F148" i="43"/>
  <c r="O147" i="43"/>
  <c r="Q147" i="43" s="1"/>
  <c r="I147" i="43"/>
  <c r="F147" i="43"/>
  <c r="O146" i="43"/>
  <c r="Q146" i="43"/>
  <c r="I146" i="43"/>
  <c r="F146" i="43"/>
  <c r="O136" i="43"/>
  <c r="Q136" i="43" s="1"/>
  <c r="I136" i="43"/>
  <c r="F136" i="43"/>
  <c r="O135" i="43"/>
  <c r="Q135" i="43"/>
  <c r="I135" i="43"/>
  <c r="F135" i="43"/>
  <c r="O134" i="43"/>
  <c r="Q134" i="43" s="1"/>
  <c r="I134" i="43"/>
  <c r="F134" i="43"/>
  <c r="O133" i="43"/>
  <c r="Q133" i="43"/>
  <c r="I133" i="43"/>
  <c r="F133" i="43"/>
  <c r="O132" i="43"/>
  <c r="Q132" i="43" s="1"/>
  <c r="I132" i="43"/>
  <c r="F132" i="43"/>
  <c r="O131" i="43"/>
  <c r="Q131" i="43"/>
  <c r="I131" i="43"/>
  <c r="F131" i="43"/>
  <c r="O130" i="43"/>
  <c r="Q130" i="43" s="1"/>
  <c r="I130" i="43"/>
  <c r="F130" i="43"/>
  <c r="O129" i="43"/>
  <c r="Q129" i="43"/>
  <c r="I129" i="43"/>
  <c r="F129" i="43"/>
  <c r="O128" i="43"/>
  <c r="Q128" i="43" s="1"/>
  <c r="I128" i="43"/>
  <c r="F128" i="43"/>
  <c r="O127" i="43"/>
  <c r="Q127" i="43"/>
  <c r="I127" i="43"/>
  <c r="F127" i="43"/>
  <c r="O126" i="43"/>
  <c r="Q126" i="43" s="1"/>
  <c r="I126" i="43"/>
  <c r="F126" i="43"/>
  <c r="O125" i="43"/>
  <c r="Q125" i="43"/>
  <c r="I125" i="43"/>
  <c r="F125" i="43"/>
  <c r="O124" i="43"/>
  <c r="Q124" i="43" s="1"/>
  <c r="I124" i="43"/>
  <c r="F124" i="43"/>
  <c r="O123" i="43"/>
  <c r="Q123" i="43"/>
  <c r="I123" i="43"/>
  <c r="F123" i="43"/>
  <c r="O122" i="43"/>
  <c r="Q122" i="43" s="1"/>
  <c r="I122" i="43"/>
  <c r="F122" i="43"/>
  <c r="O121" i="43"/>
  <c r="Q121" i="43"/>
  <c r="I121" i="43"/>
  <c r="F121" i="43"/>
  <c r="O120" i="43"/>
  <c r="Q120" i="43" s="1"/>
  <c r="I120" i="43"/>
  <c r="F120" i="43"/>
  <c r="O119" i="43"/>
  <c r="Q119" i="43"/>
  <c r="I119" i="43"/>
  <c r="F119" i="43"/>
  <c r="O118" i="43"/>
  <c r="Q118" i="43" s="1"/>
  <c r="I118" i="43"/>
  <c r="F118" i="43"/>
  <c r="O117" i="43"/>
  <c r="Q117" i="43"/>
  <c r="I117" i="43"/>
  <c r="F117" i="43"/>
  <c r="O116" i="43"/>
  <c r="Q116" i="43" s="1"/>
  <c r="I116" i="43"/>
  <c r="F116" i="43"/>
  <c r="O115" i="43"/>
  <c r="Q115" i="43"/>
  <c r="I115" i="43"/>
  <c r="F115" i="43"/>
  <c r="O114" i="43"/>
  <c r="Q114" i="43" s="1"/>
  <c r="I114" i="43"/>
  <c r="F114" i="43"/>
  <c r="O113" i="43"/>
  <c r="Q113" i="43"/>
  <c r="I113" i="43"/>
  <c r="F113" i="43"/>
  <c r="O112" i="43"/>
  <c r="Q112" i="43" s="1"/>
  <c r="I112" i="43"/>
  <c r="F112" i="43"/>
  <c r="O111" i="43"/>
  <c r="Q111" i="43"/>
  <c r="I111" i="43"/>
  <c r="F111" i="43"/>
  <c r="O110" i="43"/>
  <c r="Q110" i="43" s="1"/>
  <c r="I110" i="43"/>
  <c r="F110" i="43"/>
  <c r="O109" i="43"/>
  <c r="Q109" i="43"/>
  <c r="I109" i="43"/>
  <c r="F109" i="43"/>
  <c r="O108" i="43"/>
  <c r="Q108" i="43" s="1"/>
  <c r="I108" i="43"/>
  <c r="F108" i="43"/>
  <c r="O107" i="43"/>
  <c r="Q107" i="43"/>
  <c r="I107" i="43"/>
  <c r="F107" i="43"/>
  <c r="O106" i="43"/>
  <c r="Q106" i="43" s="1"/>
  <c r="I106" i="43"/>
  <c r="F106" i="43"/>
  <c r="O105" i="43"/>
  <c r="Q105" i="43"/>
  <c r="I105" i="43"/>
  <c r="F105" i="43"/>
  <c r="O104" i="43"/>
  <c r="Q104" i="43" s="1"/>
  <c r="I104" i="43"/>
  <c r="F104" i="43"/>
  <c r="O103" i="43"/>
  <c r="Q103" i="43"/>
  <c r="I103" i="43"/>
  <c r="F103" i="43"/>
  <c r="O93" i="43"/>
  <c r="Q93" i="43" s="1"/>
  <c r="I93" i="43"/>
  <c r="F93" i="43"/>
  <c r="O92" i="43"/>
  <c r="P92" i="43"/>
  <c r="Q92" i="43"/>
  <c r="I92" i="43"/>
  <c r="F92" i="43"/>
  <c r="O91" i="43"/>
  <c r="Q91" i="43"/>
  <c r="P91" i="43"/>
  <c r="I91" i="43"/>
  <c r="F91" i="43"/>
  <c r="O90" i="43"/>
  <c r="P90" i="43" s="1"/>
  <c r="I90" i="43"/>
  <c r="F90" i="43"/>
  <c r="O89" i="43"/>
  <c r="Q89" i="43"/>
  <c r="P89" i="43"/>
  <c r="I89" i="43"/>
  <c r="F89" i="43"/>
  <c r="O88" i="43"/>
  <c r="P88" i="43" s="1"/>
  <c r="Q88" i="43"/>
  <c r="I88" i="43"/>
  <c r="F88" i="43"/>
  <c r="O87" i="43"/>
  <c r="Q87" i="43" s="1"/>
  <c r="I87" i="43"/>
  <c r="F87" i="43"/>
  <c r="O86" i="43"/>
  <c r="Q86" i="43" s="1"/>
  <c r="I86" i="43"/>
  <c r="F86" i="43"/>
  <c r="O85" i="43"/>
  <c r="Q85" i="43"/>
  <c r="P85" i="43"/>
  <c r="I85" i="43"/>
  <c r="F85" i="43"/>
  <c r="O84" i="43"/>
  <c r="P84" i="43"/>
  <c r="Q84" i="43"/>
  <c r="I84" i="43"/>
  <c r="F84" i="43"/>
  <c r="O83" i="43"/>
  <c r="Q83" i="43"/>
  <c r="P83" i="43"/>
  <c r="I83" i="43"/>
  <c r="F83" i="43"/>
  <c r="O82" i="43"/>
  <c r="P82" i="43" s="1"/>
  <c r="I82" i="43"/>
  <c r="F82" i="43"/>
  <c r="O81" i="43"/>
  <c r="Q81" i="43"/>
  <c r="P81" i="43"/>
  <c r="I81" i="43"/>
  <c r="F81" i="43"/>
  <c r="O80" i="43"/>
  <c r="P80" i="43" s="1"/>
  <c r="Q80" i="43"/>
  <c r="I80" i="43"/>
  <c r="F80" i="43"/>
  <c r="O79" i="43"/>
  <c r="Q79" i="43" s="1"/>
  <c r="I79" i="43"/>
  <c r="F79" i="43"/>
  <c r="O78" i="43"/>
  <c r="Q78" i="43" s="1"/>
  <c r="I78" i="43"/>
  <c r="F78" i="43"/>
  <c r="O77" i="43"/>
  <c r="Q77" i="43"/>
  <c r="P77" i="43"/>
  <c r="I77" i="43"/>
  <c r="F77" i="43"/>
  <c r="O76" i="43"/>
  <c r="P76" i="43"/>
  <c r="Q76" i="43"/>
  <c r="I76" i="43"/>
  <c r="F76" i="43"/>
  <c r="O75" i="43"/>
  <c r="Q75" i="43"/>
  <c r="P75" i="43"/>
  <c r="I75" i="43"/>
  <c r="F75" i="43"/>
  <c r="O74" i="43"/>
  <c r="P74" i="43" s="1"/>
  <c r="I74" i="43"/>
  <c r="F74" i="43"/>
  <c r="O73" i="43"/>
  <c r="Q73" i="43"/>
  <c r="P73" i="43"/>
  <c r="I73" i="43"/>
  <c r="F73" i="43"/>
  <c r="O72" i="43"/>
  <c r="P72" i="43" s="1"/>
  <c r="Q72" i="43"/>
  <c r="I72" i="43"/>
  <c r="F72" i="43"/>
  <c r="O71" i="43"/>
  <c r="Q71" i="43" s="1"/>
  <c r="I71" i="43"/>
  <c r="F71" i="43"/>
  <c r="O70" i="43"/>
  <c r="Q70" i="43" s="1"/>
  <c r="I70" i="43"/>
  <c r="F70" i="43"/>
  <c r="O69" i="43"/>
  <c r="Q69" i="43"/>
  <c r="P69" i="43"/>
  <c r="I69" i="43"/>
  <c r="F69" i="43"/>
  <c r="O68" i="43"/>
  <c r="P68" i="43"/>
  <c r="Q68" i="43"/>
  <c r="I68" i="43"/>
  <c r="F68" i="43"/>
  <c r="O67" i="43"/>
  <c r="Q67" i="43"/>
  <c r="P67" i="43"/>
  <c r="I67" i="43"/>
  <c r="F67" i="43"/>
  <c r="D53" i="43" s="1"/>
  <c r="O66" i="43"/>
  <c r="P66" i="43" s="1"/>
  <c r="I66" i="43"/>
  <c r="F66" i="43"/>
  <c r="O65" i="43"/>
  <c r="Q65" i="43"/>
  <c r="P65" i="43"/>
  <c r="I65" i="43"/>
  <c r="F65" i="43"/>
  <c r="O64" i="43"/>
  <c r="P64" i="43" s="1"/>
  <c r="Q64" i="43"/>
  <c r="I64" i="43"/>
  <c r="F64" i="43"/>
  <c r="O63" i="43"/>
  <c r="Q63" i="43" s="1"/>
  <c r="I63" i="43"/>
  <c r="F63" i="43"/>
  <c r="O62" i="43"/>
  <c r="Q62" i="43" s="1"/>
  <c r="I62" i="43"/>
  <c r="F62" i="43"/>
  <c r="O61" i="43"/>
  <c r="Q61" i="43"/>
  <c r="P61" i="43"/>
  <c r="I61" i="43"/>
  <c r="F61" i="43"/>
  <c r="O60" i="43"/>
  <c r="P60" i="43"/>
  <c r="Q60" i="43"/>
  <c r="I60" i="43"/>
  <c r="F60" i="43"/>
  <c r="J39" i="42"/>
  <c r="J65" i="42"/>
  <c r="J64" i="42"/>
  <c r="J63" i="42"/>
  <c r="F105" i="42"/>
  <c r="F104" i="42"/>
  <c r="F103" i="42"/>
  <c r="F102" i="42"/>
  <c r="F101" i="42"/>
  <c r="I100" i="42"/>
  <c r="F100" i="42"/>
  <c r="F99" i="42"/>
  <c r="F98" i="42"/>
  <c r="F87" i="42"/>
  <c r="F86" i="42"/>
  <c r="F85" i="42"/>
  <c r="F84" i="42"/>
  <c r="F83" i="42"/>
  <c r="F82" i="42"/>
  <c r="F81" i="42"/>
  <c r="F80" i="42"/>
  <c r="I79" i="42"/>
  <c r="F79" i="42"/>
  <c r="F67" i="42"/>
  <c r="F66" i="42"/>
  <c r="I65" i="42"/>
  <c r="F65" i="42"/>
  <c r="I64" i="42"/>
  <c r="F64" i="42"/>
  <c r="I63" i="42"/>
  <c r="F63" i="42"/>
  <c r="I62" i="42"/>
  <c r="F62" i="42"/>
  <c r="F61" i="42"/>
  <c r="F49" i="42"/>
  <c r="F48" i="42"/>
  <c r="F47" i="42"/>
  <c r="F46" i="42"/>
  <c r="F45" i="42"/>
  <c r="F44" i="42"/>
  <c r="F43" i="42"/>
  <c r="F42" i="42"/>
  <c r="F41" i="42"/>
  <c r="F40" i="42"/>
  <c r="I39" i="42"/>
  <c r="F39" i="42"/>
  <c r="I38" i="42"/>
  <c r="F38" i="42"/>
  <c r="J73" i="40"/>
  <c r="J72" i="40"/>
  <c r="J60" i="40"/>
  <c r="J59" i="40"/>
  <c r="J58" i="40"/>
  <c r="J57" i="40"/>
  <c r="J56" i="40"/>
  <c r="J55" i="40"/>
  <c r="J54" i="40"/>
  <c r="J42" i="40"/>
  <c r="J41" i="40"/>
  <c r="J40" i="40"/>
  <c r="J39" i="40"/>
  <c r="J38" i="40"/>
  <c r="J37" i="40"/>
  <c r="J36" i="40"/>
  <c r="F77" i="40"/>
  <c r="F76" i="40"/>
  <c r="F75" i="40"/>
  <c r="F74" i="40"/>
  <c r="I73" i="40"/>
  <c r="I72" i="40"/>
  <c r="F71" i="40"/>
  <c r="I60" i="40"/>
  <c r="F60" i="40"/>
  <c r="I59" i="40"/>
  <c r="F59" i="40"/>
  <c r="I58" i="40"/>
  <c r="F58" i="40"/>
  <c r="I57" i="40"/>
  <c r="F57" i="40"/>
  <c r="I56" i="40"/>
  <c r="F56" i="40"/>
  <c r="I55" i="40"/>
  <c r="I54" i="40"/>
  <c r="F54" i="40"/>
  <c r="I53" i="40"/>
  <c r="F53" i="40"/>
  <c r="F42" i="40"/>
  <c r="I41" i="40"/>
  <c r="F41" i="40"/>
  <c r="I40" i="40"/>
  <c r="F40" i="40"/>
  <c r="I39" i="40"/>
  <c r="F39" i="40"/>
  <c r="I38" i="40"/>
  <c r="F38" i="40"/>
  <c r="I37" i="40"/>
  <c r="F37" i="40"/>
  <c r="I36" i="40"/>
  <c r="F36" i="40"/>
  <c r="I35" i="40"/>
  <c r="F35" i="40"/>
  <c r="J223" i="12"/>
  <c r="J222" i="12"/>
  <c r="J148" i="12"/>
  <c r="J128" i="12"/>
  <c r="J115" i="12"/>
  <c r="J110" i="12"/>
  <c r="J109" i="12"/>
  <c r="J108" i="12"/>
  <c r="J107" i="12"/>
  <c r="J106" i="12"/>
  <c r="J105" i="12"/>
  <c r="J104" i="12"/>
  <c r="J103" i="12"/>
  <c r="J102" i="12"/>
  <c r="J101" i="12"/>
  <c r="J84" i="12"/>
  <c r="F224" i="12"/>
  <c r="I223" i="12"/>
  <c r="F223" i="12"/>
  <c r="I222" i="12"/>
  <c r="F222" i="12"/>
  <c r="I221" i="12"/>
  <c r="F221" i="12"/>
  <c r="I220" i="12"/>
  <c r="E220" i="12"/>
  <c r="F220" i="12" s="1"/>
  <c r="F210" i="12"/>
  <c r="F209" i="12"/>
  <c r="F208" i="12"/>
  <c r="I207" i="12"/>
  <c r="F207" i="12"/>
  <c r="F206" i="12"/>
  <c r="I205" i="12"/>
  <c r="E205" i="12"/>
  <c r="F205" i="12" s="1"/>
  <c r="F195" i="12"/>
  <c r="F194" i="12"/>
  <c r="I193" i="12"/>
  <c r="F166" i="12"/>
  <c r="F165" i="12"/>
  <c r="F164" i="12"/>
  <c r="F163" i="12"/>
  <c r="I162" i="12"/>
  <c r="F162" i="12"/>
  <c r="I161" i="12"/>
  <c r="F161" i="12"/>
  <c r="F151" i="12"/>
  <c r="F150" i="12"/>
  <c r="F149" i="12"/>
  <c r="I148" i="12"/>
  <c r="F148" i="12"/>
  <c r="F147" i="12"/>
  <c r="I146" i="12"/>
  <c r="E146" i="12"/>
  <c r="F146" i="12" s="1"/>
  <c r="F136" i="12"/>
  <c r="F135" i="12"/>
  <c r="F134" i="12"/>
  <c r="F133" i="12"/>
  <c r="F132" i="12"/>
  <c r="F131" i="12"/>
  <c r="F130" i="12"/>
  <c r="F129" i="12"/>
  <c r="I128" i="12"/>
  <c r="F128" i="12"/>
  <c r="I127" i="12"/>
  <c r="F127" i="12"/>
  <c r="F116" i="12"/>
  <c r="I115" i="12"/>
  <c r="F115" i="12"/>
  <c r="I110" i="12"/>
  <c r="F110" i="12"/>
  <c r="I109" i="12"/>
  <c r="F109" i="12"/>
  <c r="I108" i="12"/>
  <c r="F108" i="12"/>
  <c r="I107" i="12"/>
  <c r="F107" i="12"/>
  <c r="I106" i="12"/>
  <c r="F106" i="12"/>
  <c r="I105" i="12"/>
  <c r="F105" i="12"/>
  <c r="I104" i="12"/>
  <c r="F104" i="12"/>
  <c r="I103" i="12"/>
  <c r="F103" i="12"/>
  <c r="I102" i="12"/>
  <c r="F102" i="12"/>
  <c r="F101" i="12"/>
  <c r="E100" i="12"/>
  <c r="F100" i="12" s="1"/>
  <c r="F90" i="12"/>
  <c r="F89" i="12"/>
  <c r="F88" i="12"/>
  <c r="F87" i="12"/>
  <c r="F86" i="12"/>
  <c r="F85" i="12"/>
  <c r="I84" i="12"/>
  <c r="F84" i="12"/>
  <c r="I83" i="12"/>
  <c r="F83" i="12"/>
  <c r="F82" i="12"/>
  <c r="F81" i="12"/>
  <c r="F71" i="12"/>
  <c r="F70" i="12"/>
  <c r="F69" i="12"/>
  <c r="F68" i="12"/>
  <c r="F67" i="12"/>
  <c r="I66" i="12"/>
  <c r="F66" i="12"/>
  <c r="F65" i="12"/>
  <c r="E64" i="12"/>
  <c r="F64" i="12" s="1"/>
  <c r="F54" i="12"/>
  <c r="F53" i="12"/>
  <c r="I52" i="12"/>
  <c r="F52" i="12"/>
  <c r="F51" i="12"/>
  <c r="E50" i="12"/>
  <c r="F50" i="12" s="1"/>
  <c r="J49" i="10"/>
  <c r="J48" i="10"/>
  <c r="J47" i="10"/>
  <c r="J46" i="10"/>
  <c r="J45" i="10"/>
  <c r="J44" i="10"/>
  <c r="J43" i="10"/>
  <c r="J42" i="10"/>
  <c r="J41" i="10"/>
  <c r="J40" i="10"/>
  <c r="J39" i="10"/>
  <c r="J72" i="10"/>
  <c r="J71" i="10"/>
  <c r="J70" i="10"/>
  <c r="J69" i="10"/>
  <c r="J68" i="10"/>
  <c r="J67" i="10"/>
  <c r="J66" i="10"/>
  <c r="J65" i="10"/>
  <c r="J64" i="10"/>
  <c r="J63" i="10"/>
  <c r="J62" i="10"/>
  <c r="J61" i="10"/>
  <c r="J90" i="10"/>
  <c r="J89" i="10"/>
  <c r="J88" i="10"/>
  <c r="J87" i="10"/>
  <c r="J86" i="10"/>
  <c r="J85" i="10"/>
  <c r="J84" i="10"/>
  <c r="J102" i="10"/>
  <c r="J101" i="10"/>
  <c r="J118" i="10"/>
  <c r="J117" i="10"/>
  <c r="J116" i="10"/>
  <c r="J115" i="10"/>
  <c r="J132" i="10"/>
  <c r="J131" i="10"/>
  <c r="J130" i="10"/>
  <c r="J129" i="10"/>
  <c r="I132" i="10"/>
  <c r="F132" i="10"/>
  <c r="I131" i="10"/>
  <c r="F131" i="10"/>
  <c r="I130" i="10"/>
  <c r="F130" i="10"/>
  <c r="I129" i="10"/>
  <c r="F129" i="10"/>
  <c r="I128" i="10"/>
  <c r="F128" i="10"/>
  <c r="I118" i="10"/>
  <c r="F118" i="10"/>
  <c r="I117" i="10"/>
  <c r="F117" i="10"/>
  <c r="I116" i="10"/>
  <c r="F116" i="10"/>
  <c r="I115" i="10"/>
  <c r="F115" i="10"/>
  <c r="I113" i="10"/>
  <c r="F113" i="10"/>
  <c r="I102" i="10"/>
  <c r="F102" i="10"/>
  <c r="I101" i="10"/>
  <c r="E101" i="10"/>
  <c r="F101" i="10" s="1"/>
  <c r="I100" i="10"/>
  <c r="E100" i="10"/>
  <c r="F100" i="10" s="1"/>
  <c r="I90" i="10"/>
  <c r="F90" i="10"/>
  <c r="I89" i="10"/>
  <c r="F89" i="10"/>
  <c r="I88" i="10"/>
  <c r="F88" i="10"/>
  <c r="I87" i="10"/>
  <c r="F87" i="10"/>
  <c r="I86" i="10"/>
  <c r="F86" i="10"/>
  <c r="I85" i="10"/>
  <c r="F85" i="10"/>
  <c r="I84" i="10"/>
  <c r="E84" i="10"/>
  <c r="F84" i="10" s="1"/>
  <c r="I83" i="10"/>
  <c r="E83" i="10"/>
  <c r="F83" i="10" s="1"/>
  <c r="I72" i="10"/>
  <c r="F72" i="10"/>
  <c r="I71" i="10"/>
  <c r="F71" i="10"/>
  <c r="I70" i="10"/>
  <c r="F70" i="10"/>
  <c r="I69" i="10"/>
  <c r="F69" i="10"/>
  <c r="I68" i="10"/>
  <c r="F68" i="10"/>
  <c r="I67" i="10"/>
  <c r="F67" i="10"/>
  <c r="I66" i="10"/>
  <c r="F66" i="10"/>
  <c r="I65" i="10"/>
  <c r="F65" i="10"/>
  <c r="I64" i="10"/>
  <c r="F64" i="10"/>
  <c r="I63" i="10"/>
  <c r="F63" i="10"/>
  <c r="I62" i="10"/>
  <c r="F62" i="10"/>
  <c r="I61" i="10"/>
  <c r="F61" i="10"/>
  <c r="F60" i="10"/>
  <c r="F59" i="10"/>
  <c r="I49" i="10"/>
  <c r="F49" i="10"/>
  <c r="I48" i="10"/>
  <c r="F48" i="10"/>
  <c r="I47" i="10"/>
  <c r="F47" i="10"/>
  <c r="I46" i="10"/>
  <c r="F46" i="10"/>
  <c r="I45" i="10"/>
  <c r="F45" i="10"/>
  <c r="I44" i="10"/>
  <c r="F44" i="10"/>
  <c r="I43" i="10"/>
  <c r="F43" i="10"/>
  <c r="I42" i="10"/>
  <c r="F42" i="10"/>
  <c r="I41" i="10"/>
  <c r="F41" i="10"/>
  <c r="I40" i="10"/>
  <c r="F40" i="10"/>
  <c r="I39" i="10"/>
  <c r="E39" i="10"/>
  <c r="F39" i="10" s="1"/>
  <c r="I38" i="10"/>
  <c r="E38" i="10"/>
  <c r="F38" i="10" s="1"/>
  <c r="J68" i="9"/>
  <c r="J67" i="9"/>
  <c r="J41" i="9"/>
  <c r="J40" i="9"/>
  <c r="J39" i="9"/>
  <c r="J38" i="9"/>
  <c r="F71" i="9"/>
  <c r="F70" i="9"/>
  <c r="F69" i="9"/>
  <c r="I68" i="9"/>
  <c r="F68" i="9"/>
  <c r="I67" i="9"/>
  <c r="F67" i="9"/>
  <c r="I66" i="9"/>
  <c r="F66" i="9"/>
  <c r="J55" i="9"/>
  <c r="I55" i="9"/>
  <c r="F55" i="9"/>
  <c r="J54" i="9"/>
  <c r="I54" i="9"/>
  <c r="F54" i="9"/>
  <c r="I53" i="9"/>
  <c r="F53" i="9"/>
  <c r="F42" i="9"/>
  <c r="I41" i="9"/>
  <c r="F41" i="9"/>
  <c r="I40" i="9"/>
  <c r="F40" i="9"/>
  <c r="I39" i="9"/>
  <c r="F39" i="9"/>
  <c r="I38" i="9"/>
  <c r="F38" i="9"/>
  <c r="I37" i="9"/>
  <c r="F37" i="9"/>
  <c r="K179" i="8"/>
  <c r="K178" i="8"/>
  <c r="K160" i="8"/>
  <c r="K159" i="8"/>
  <c r="K158" i="8"/>
  <c r="K157" i="8"/>
  <c r="K156" i="8"/>
  <c r="J191" i="8"/>
  <c r="J190" i="8"/>
  <c r="J189" i="8"/>
  <c r="G189" i="8"/>
  <c r="J188" i="8"/>
  <c r="G188" i="8"/>
  <c r="J187" i="8"/>
  <c r="G187" i="8"/>
  <c r="J186" i="8"/>
  <c r="G186" i="8"/>
  <c r="J185" i="8"/>
  <c r="J184" i="8"/>
  <c r="J183" i="8"/>
  <c r="G183" i="8"/>
  <c r="G185" i="8" s="1"/>
  <c r="J182" i="8"/>
  <c r="J181" i="8"/>
  <c r="J180" i="8"/>
  <c r="G180" i="8"/>
  <c r="G182" i="8" s="1"/>
  <c r="J179" i="8"/>
  <c r="J178" i="8"/>
  <c r="J177" i="8"/>
  <c r="F177" i="8"/>
  <c r="G177" i="8" s="1"/>
  <c r="F179" i="8" s="1"/>
  <c r="G179" i="8" s="1"/>
  <c r="J166" i="8"/>
  <c r="J165" i="8"/>
  <c r="J164" i="8"/>
  <c r="G164" i="8"/>
  <c r="J163" i="8"/>
  <c r="J162" i="8"/>
  <c r="J161" i="8"/>
  <c r="G161" i="8"/>
  <c r="G163" i="8" s="1"/>
  <c r="J160" i="8"/>
  <c r="J159" i="8"/>
  <c r="J158" i="8"/>
  <c r="F158" i="8"/>
  <c r="G158" i="8" s="1"/>
  <c r="F160" i="8" s="1"/>
  <c r="G160" i="8" s="1"/>
  <c r="J157" i="8"/>
  <c r="J156" i="8"/>
  <c r="J155" i="8"/>
  <c r="F155" i="8"/>
  <c r="G155" i="8" s="1"/>
  <c r="F156" i="8" s="1"/>
  <c r="G156" i="8" s="1"/>
  <c r="J145" i="8"/>
  <c r="J144" i="8"/>
  <c r="J143" i="8"/>
  <c r="G143" i="8"/>
  <c r="G145" i="8" s="1"/>
  <c r="J142" i="8"/>
  <c r="J141" i="8"/>
  <c r="J140" i="8"/>
  <c r="G140" i="8"/>
  <c r="G142" i="8" s="1"/>
  <c r="J139" i="8"/>
  <c r="J138" i="8"/>
  <c r="J137" i="8"/>
  <c r="F137" i="8"/>
  <c r="G137" i="8" s="1"/>
  <c r="F139" i="8" s="1"/>
  <c r="G139" i="8" s="1"/>
  <c r="J136" i="8"/>
  <c r="J135" i="8"/>
  <c r="J134" i="8"/>
  <c r="F134" i="8"/>
  <c r="G134" i="8" s="1"/>
  <c r="J133" i="8"/>
  <c r="J132" i="8"/>
  <c r="J131" i="8"/>
  <c r="F131" i="8"/>
  <c r="G131" i="8" s="1"/>
  <c r="F133" i="8" s="1"/>
  <c r="G133" i="8" s="1"/>
  <c r="J117" i="8"/>
  <c r="G117" i="8"/>
  <c r="J114" i="8"/>
  <c r="G114" i="8"/>
  <c r="G116" i="8" s="1"/>
  <c r="J111" i="8"/>
  <c r="G111" i="8"/>
  <c r="J108" i="8"/>
  <c r="G108" i="8"/>
  <c r="J107" i="8"/>
  <c r="J106" i="8"/>
  <c r="J105" i="8"/>
  <c r="F105" i="8"/>
  <c r="G105" i="8" s="1"/>
  <c r="F107" i="8" s="1"/>
  <c r="G107" i="8" s="1"/>
  <c r="J104" i="8"/>
  <c r="J103" i="8"/>
  <c r="J102" i="8"/>
  <c r="F102" i="8"/>
  <c r="G102" i="8" s="1"/>
  <c r="F104" i="8" s="1"/>
  <c r="G104" i="8" s="1"/>
  <c r="J101" i="8"/>
  <c r="J100" i="8"/>
  <c r="J99" i="8"/>
  <c r="F99" i="8"/>
  <c r="G99" i="8" s="1"/>
  <c r="J86" i="8"/>
  <c r="J85" i="8"/>
  <c r="J84" i="8"/>
  <c r="G84" i="8"/>
  <c r="J83" i="8"/>
  <c r="J82" i="8"/>
  <c r="G81" i="8"/>
  <c r="J80" i="8"/>
  <c r="J79" i="8"/>
  <c r="G78" i="8"/>
  <c r="J77" i="8"/>
  <c r="J76" i="8"/>
  <c r="J75" i="8"/>
  <c r="F75" i="8"/>
  <c r="G75" i="8" s="1"/>
  <c r="J74" i="8"/>
  <c r="J73" i="8"/>
  <c r="J72" i="8"/>
  <c r="F72" i="8"/>
  <c r="G72" i="8" s="1"/>
  <c r="J71" i="8"/>
  <c r="J70" i="8"/>
  <c r="J69" i="8"/>
  <c r="F69" i="8"/>
  <c r="G69" i="8" s="1"/>
  <c r="J56" i="8"/>
  <c r="J55" i="8"/>
  <c r="J54" i="8"/>
  <c r="G54" i="8"/>
  <c r="G56" i="8" s="1"/>
  <c r="J53" i="8"/>
  <c r="J52" i="8"/>
  <c r="J51" i="8"/>
  <c r="G51" i="8"/>
  <c r="G52" i="8" s="1"/>
  <c r="J50" i="8"/>
  <c r="J49" i="8"/>
  <c r="J48" i="8"/>
  <c r="G48" i="8"/>
  <c r="G49" i="8" s="1"/>
  <c r="K211" i="7"/>
  <c r="K210" i="7"/>
  <c r="K209" i="7"/>
  <c r="K208" i="7"/>
  <c r="K207" i="7"/>
  <c r="K195" i="7"/>
  <c r="K194" i="7"/>
  <c r="K193" i="7"/>
  <c r="K192" i="7"/>
  <c r="K180" i="7"/>
  <c r="K179" i="7"/>
  <c r="K178" i="7"/>
  <c r="K177" i="7"/>
  <c r="K164" i="7"/>
  <c r="K163" i="7"/>
  <c r="K162" i="7"/>
  <c r="K161" i="7"/>
  <c r="K160" i="7"/>
  <c r="K159" i="7"/>
  <c r="K158" i="7"/>
  <c r="K143" i="7"/>
  <c r="K142" i="7"/>
  <c r="K141" i="7"/>
  <c r="K140" i="7"/>
  <c r="K127" i="7"/>
  <c r="K126" i="7"/>
  <c r="K114" i="7"/>
  <c r="K113" i="7"/>
  <c r="K112" i="7"/>
  <c r="K100" i="7"/>
  <c r="K99" i="7"/>
  <c r="K98" i="7"/>
  <c r="K97" i="7"/>
  <c r="K96" i="7"/>
  <c r="K84" i="7"/>
  <c r="K83" i="7"/>
  <c r="K82" i="7"/>
  <c r="K40" i="7"/>
  <c r="K39" i="7"/>
  <c r="K38" i="7"/>
  <c r="K37" i="7"/>
  <c r="K36" i="7"/>
  <c r="G212" i="7"/>
  <c r="J211" i="7"/>
  <c r="G211" i="7"/>
  <c r="J210" i="7"/>
  <c r="G210" i="7"/>
  <c r="J209" i="7"/>
  <c r="G209" i="7"/>
  <c r="J208" i="7"/>
  <c r="G208" i="7"/>
  <c r="J207" i="7"/>
  <c r="G207" i="7"/>
  <c r="J206" i="7"/>
  <c r="G206" i="7"/>
  <c r="J195" i="7"/>
  <c r="G195" i="7"/>
  <c r="J194" i="7"/>
  <c r="G194" i="7"/>
  <c r="J193" i="7"/>
  <c r="G193" i="7"/>
  <c r="J192" i="7"/>
  <c r="G192" i="7"/>
  <c r="J191" i="7"/>
  <c r="G191" i="7"/>
  <c r="G181" i="7"/>
  <c r="J180" i="7"/>
  <c r="G180" i="7"/>
  <c r="J179" i="7"/>
  <c r="G179" i="7"/>
  <c r="J178" i="7"/>
  <c r="G178" i="7"/>
  <c r="J177" i="7"/>
  <c r="G177" i="7"/>
  <c r="J176" i="7"/>
  <c r="G176" i="7"/>
  <c r="G165" i="7"/>
  <c r="J164" i="7"/>
  <c r="G164" i="7"/>
  <c r="J163" i="7"/>
  <c r="G163" i="7"/>
  <c r="J162" i="7"/>
  <c r="G162" i="7"/>
  <c r="J161" i="7"/>
  <c r="G161" i="7"/>
  <c r="J160" i="7"/>
  <c r="G160" i="7"/>
  <c r="J159" i="7"/>
  <c r="E159" i="7"/>
  <c r="G159" i="7" s="1"/>
  <c r="J158" i="7"/>
  <c r="E158" i="7"/>
  <c r="G158" i="7" s="1"/>
  <c r="G157" i="7"/>
  <c r="G144" i="7"/>
  <c r="J143" i="7"/>
  <c r="E143" i="7"/>
  <c r="G143" i="7" s="1"/>
  <c r="J142" i="7"/>
  <c r="E142" i="7"/>
  <c r="G142" i="7" s="1"/>
  <c r="J141" i="7"/>
  <c r="E141" i="7"/>
  <c r="G141" i="7"/>
  <c r="J140" i="7"/>
  <c r="G140" i="7"/>
  <c r="G139" i="7"/>
  <c r="G129" i="7"/>
  <c r="G128" i="7"/>
  <c r="J127" i="7"/>
  <c r="G127" i="7"/>
  <c r="J126" i="7"/>
  <c r="G126" i="7"/>
  <c r="G125" i="7"/>
  <c r="G115" i="7"/>
  <c r="J114" i="7"/>
  <c r="G114" i="7"/>
  <c r="J113" i="7"/>
  <c r="G113" i="7"/>
  <c r="J112" i="7"/>
  <c r="E112" i="7"/>
  <c r="G112" i="7" s="1"/>
  <c r="J111" i="7"/>
  <c r="G111" i="7"/>
  <c r="G101" i="7"/>
  <c r="J100" i="7"/>
  <c r="G100" i="7"/>
  <c r="J99" i="7"/>
  <c r="G99" i="7"/>
  <c r="J98" i="7"/>
  <c r="G98" i="7"/>
  <c r="J97" i="7"/>
  <c r="G97" i="7"/>
  <c r="J96" i="7"/>
  <c r="G96" i="7"/>
  <c r="G95" i="7"/>
  <c r="G85" i="7"/>
  <c r="J84" i="7"/>
  <c r="G84" i="7"/>
  <c r="J83" i="7"/>
  <c r="E83" i="7"/>
  <c r="G83" i="7" s="1"/>
  <c r="J82" i="7"/>
  <c r="E82" i="7"/>
  <c r="G82" i="7" s="1"/>
  <c r="G81" i="7"/>
  <c r="G55" i="7"/>
  <c r="G54" i="7"/>
  <c r="G53" i="7"/>
  <c r="J52" i="7"/>
  <c r="E52" i="7"/>
  <c r="G52" i="7" s="1"/>
  <c r="G51" i="7"/>
  <c r="G41" i="7"/>
  <c r="J40" i="7"/>
  <c r="E40" i="7"/>
  <c r="G40" i="7" s="1"/>
  <c r="J39" i="7"/>
  <c r="E39" i="7"/>
  <c r="G39" i="7" s="1"/>
  <c r="J38" i="7"/>
  <c r="E38" i="7"/>
  <c r="G38" i="7" s="1"/>
  <c r="J37" i="7"/>
  <c r="E37" i="7"/>
  <c r="G37" i="7" s="1"/>
  <c r="J36" i="7"/>
  <c r="G36" i="7"/>
  <c r="J35" i="7"/>
  <c r="G35" i="7"/>
  <c r="D96" i="43"/>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P104" i="43"/>
  <c r="P106" i="43"/>
  <c r="P108" i="43"/>
  <c r="P110" i="43"/>
  <c r="P112" i="43"/>
  <c r="P114" i="43"/>
  <c r="P116" i="43"/>
  <c r="P118" i="43"/>
  <c r="P120" i="43"/>
  <c r="P122" i="43"/>
  <c r="P124" i="43"/>
  <c r="P126" i="43"/>
  <c r="P128" i="43"/>
  <c r="P130" i="43"/>
  <c r="P132" i="43"/>
  <c r="P134" i="43"/>
  <c r="P136" i="43"/>
  <c r="P93" i="43"/>
  <c r="H29" i="46"/>
  <c r="I29" i="46"/>
  <c r="J29" i="46"/>
  <c r="K29" i="46"/>
  <c r="L29" i="46"/>
  <c r="M29" i="46"/>
  <c r="N29" i="46"/>
  <c r="O29" i="46"/>
  <c r="H34" i="45"/>
  <c r="I34" i="45"/>
  <c r="J34" i="45"/>
  <c r="K34" i="45"/>
  <c r="L34" i="45"/>
  <c r="M34" i="45"/>
  <c r="N34" i="45"/>
  <c r="O34" i="45"/>
  <c r="H37" i="21"/>
  <c r="J37" i="21"/>
  <c r="K37" i="21"/>
  <c r="L37" i="21"/>
  <c r="M37" i="21"/>
  <c r="N37" i="21"/>
  <c r="O37" i="21"/>
  <c r="J69" i="22"/>
  <c r="L69" i="22"/>
  <c r="N69" i="22"/>
  <c r="H69" i="22"/>
  <c r="J23" i="40"/>
  <c r="J22" i="40"/>
  <c r="J21" i="40"/>
  <c r="J20" i="40"/>
  <c r="J19" i="40"/>
  <c r="J18" i="40"/>
  <c r="J25" i="10"/>
  <c r="J24" i="10"/>
  <c r="J23" i="10"/>
  <c r="J22" i="10"/>
  <c r="J21" i="10"/>
  <c r="J20" i="10"/>
  <c r="J19" i="10"/>
  <c r="J18" i="10"/>
  <c r="K22" i="7"/>
  <c r="K21" i="7"/>
  <c r="K20" i="7"/>
  <c r="K19" i="7"/>
  <c r="K18" i="7"/>
  <c r="O43" i="48"/>
  <c r="N43" i="48"/>
  <c r="M43" i="48"/>
  <c r="L43" i="48"/>
  <c r="K43" i="48"/>
  <c r="J43" i="48"/>
  <c r="I43" i="48"/>
  <c r="H43" i="4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55" i="8"/>
  <c r="K51" i="8"/>
  <c r="K50" i="8"/>
  <c r="K54" i="8"/>
  <c r="K49" i="8"/>
  <c r="K53" i="8"/>
  <c r="K48" i="8"/>
  <c r="K56" i="8"/>
  <c r="K52" i="8"/>
  <c r="F341" i="38"/>
  <c r="J341" i="38" s="1"/>
  <c r="Q27" i="23"/>
  <c r="I9" i="27" s="1"/>
  <c r="P36" i="33"/>
  <c r="J24" i="40"/>
  <c r="K76" i="8"/>
  <c r="K72" i="8"/>
  <c r="K75" i="8"/>
  <c r="K71" i="8"/>
  <c r="K74" i="8"/>
  <c r="K70" i="8"/>
  <c r="K73" i="8"/>
  <c r="K77" i="8"/>
  <c r="N34" i="24"/>
  <c r="L34" i="24"/>
  <c r="J34" i="24"/>
  <c r="H34" i="24"/>
  <c r="K104" i="8"/>
  <c r="K100" i="8"/>
  <c r="K107" i="8"/>
  <c r="K103" i="8"/>
  <c r="K106" i="8"/>
  <c r="K102" i="8"/>
  <c r="K101" i="8"/>
  <c r="K105"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H424" i="38"/>
  <c r="AG424" i="38"/>
  <c r="AF424" i="38"/>
  <c r="AD424" i="38"/>
  <c r="AB424" i="38"/>
  <c r="E424" i="38"/>
  <c r="D424" i="38"/>
  <c r="AP423" i="38"/>
  <c r="AO423" i="38"/>
  <c r="AN423" i="38"/>
  <c r="AL423" i="38"/>
  <c r="AK423" i="38"/>
  <c r="AH423" i="38"/>
  <c r="AG423" i="38"/>
  <c r="AF423" i="38"/>
  <c r="AD423" i="38"/>
  <c r="AB423" i="38"/>
  <c r="E423" i="38"/>
  <c r="D423" i="38"/>
  <c r="AP422" i="38"/>
  <c r="AO422" i="38"/>
  <c r="AN422" i="38"/>
  <c r="AL422" i="38"/>
  <c r="AK422" i="38"/>
  <c r="AH422" i="38"/>
  <c r="AG422" i="38"/>
  <c r="AF422" i="38"/>
  <c r="AD422" i="38"/>
  <c r="AB422" i="38"/>
  <c r="E422" i="38"/>
  <c r="D422" i="38"/>
  <c r="AP421" i="38"/>
  <c r="AO421" i="38"/>
  <c r="AN421" i="38"/>
  <c r="AL421" i="38"/>
  <c r="AK421" i="38"/>
  <c r="AH421" i="38"/>
  <c r="AG421" i="38"/>
  <c r="AF421" i="38"/>
  <c r="AD421" i="38"/>
  <c r="AB421" i="38"/>
  <c r="E421" i="38"/>
  <c r="D421" i="38"/>
  <c r="AP420" i="38"/>
  <c r="AO420" i="38"/>
  <c r="AN420" i="38"/>
  <c r="AL420" i="38"/>
  <c r="AK420" i="38"/>
  <c r="AH420" i="38"/>
  <c r="AG420" i="38"/>
  <c r="AF420" i="38"/>
  <c r="AD420" i="38"/>
  <c r="AB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D391" i="38"/>
  <c r="I383" i="38"/>
  <c r="G383" i="38"/>
  <c r="AP385" i="38"/>
  <c r="AO385" i="38"/>
  <c r="AN385" i="38"/>
  <c r="AL385" i="38"/>
  <c r="AK385" i="38"/>
  <c r="AH385" i="38"/>
  <c r="AG385" i="38"/>
  <c r="AF385" i="38"/>
  <c r="AD385" i="38"/>
  <c r="AC385" i="38"/>
  <c r="AB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C350" i="38"/>
  <c r="D350" i="38"/>
  <c r="AP349" i="38"/>
  <c r="AO349" i="38"/>
  <c r="AN349" i="38"/>
  <c r="AL349" i="38"/>
  <c r="AK349" i="38"/>
  <c r="AJ349" i="38"/>
  <c r="AH349" i="38"/>
  <c r="AG349" i="38"/>
  <c r="AF349" i="38"/>
  <c r="AC349" i="38"/>
  <c r="AB349" i="38"/>
  <c r="D349" i="38"/>
  <c r="AO348" i="38"/>
  <c r="AN348" i="38"/>
  <c r="AL348" i="38"/>
  <c r="AK348" i="38"/>
  <c r="AJ348" i="38"/>
  <c r="AH348" i="38"/>
  <c r="AG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E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E214" i="38" s="1"/>
  <c r="D215" i="38"/>
  <c r="D214" i="38" s="1"/>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D207" i="38" s="1"/>
  <c r="AP212" i="38"/>
  <c r="AO212" i="38"/>
  <c r="AN212" i="38"/>
  <c r="AL212" i="38"/>
  <c r="AK212" i="38"/>
  <c r="AJ212" i="38"/>
  <c r="AH212" i="38"/>
  <c r="AG212" i="38"/>
  <c r="AF212" i="38"/>
  <c r="AD212" i="38"/>
  <c r="AC212" i="38"/>
  <c r="AB212" i="38"/>
  <c r="AP204" i="38"/>
  <c r="AO204" i="38"/>
  <c r="AN204" i="38"/>
  <c r="AL204" i="38"/>
  <c r="AK204" i="38"/>
  <c r="AJ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E191" i="38" s="1"/>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E107" i="38" s="1"/>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D96" i="38" s="1"/>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E83" i="38" s="1"/>
  <c r="D84" i="38"/>
  <c r="D83" i="38" s="1"/>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E47" i="38" s="1"/>
  <c r="D48" i="38"/>
  <c r="D47" i="38" s="1"/>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C16" i="38"/>
  <c r="AP15" i="38"/>
  <c r="AO15" i="38"/>
  <c r="AN15" i="38"/>
  <c r="AL15" i="38"/>
  <c r="AK15" i="38"/>
  <c r="AJ15" i="38"/>
  <c r="AH15" i="38"/>
  <c r="AG15" i="38"/>
  <c r="AF15" i="38"/>
  <c r="AC15" i="38"/>
  <c r="AB23" i="38"/>
  <c r="AC23" i="38"/>
  <c r="AD23" i="38"/>
  <c r="AF23" i="38"/>
  <c r="AG23" i="38"/>
  <c r="AH23" i="38"/>
  <c r="AJ23" i="38"/>
  <c r="AK23" i="38"/>
  <c r="AL23" i="38"/>
  <c r="AN23" i="38"/>
  <c r="AO23" i="38"/>
  <c r="AP23" i="38"/>
  <c r="K138" i="8"/>
  <c r="K134" i="8"/>
  <c r="K137" i="8"/>
  <c r="K133" i="8"/>
  <c r="K135" i="8"/>
  <c r="K136" i="8"/>
  <c r="K132" i="8"/>
  <c r="K139" i="8"/>
  <c r="AG560" i="38"/>
  <c r="AL560" i="38"/>
  <c r="AH560" i="38"/>
  <c r="AN560" i="38"/>
  <c r="AK560" i="38"/>
  <c r="AP560" i="38"/>
  <c r="F550" i="38"/>
  <c r="J550" i="38" s="1"/>
  <c r="F555" i="38"/>
  <c r="F559" i="38"/>
  <c r="H559" i="38" s="1"/>
  <c r="AD560" i="38"/>
  <c r="AJ560" i="38"/>
  <c r="AO560" i="38"/>
  <c r="F565" i="38"/>
  <c r="J565" i="38" s="1"/>
  <c r="F545" i="38"/>
  <c r="AQ545" i="38"/>
  <c r="F553" i="38"/>
  <c r="F557" i="38"/>
  <c r="J557" i="38" s="1"/>
  <c r="AM563" i="38"/>
  <c r="AM543" i="38"/>
  <c r="AM555" i="38"/>
  <c r="F563" i="38"/>
  <c r="H563" i="38" s="1"/>
  <c r="F544" i="38"/>
  <c r="H544" i="38" s="1"/>
  <c r="AE551" i="38"/>
  <c r="AI556" i="38"/>
  <c r="AQ562" i="38"/>
  <c r="AE543" i="38"/>
  <c r="AI544" i="38"/>
  <c r="AM548" i="38"/>
  <c r="AE552" i="38"/>
  <c r="AE547" i="38"/>
  <c r="AE549" i="38"/>
  <c r="AI550" i="38"/>
  <c r="F551" i="38"/>
  <c r="H551" i="38" s="1"/>
  <c r="AQ552" i="38"/>
  <c r="AM561" i="38"/>
  <c r="AQ565" i="38"/>
  <c r="AI553" i="38"/>
  <c r="AE556" i="38"/>
  <c r="AM564" i="38"/>
  <c r="F543" i="38"/>
  <c r="H543" i="38" s="1"/>
  <c r="AM544" i="38"/>
  <c r="AQ548" i="38"/>
  <c r="F549" i="38"/>
  <c r="H549" i="38" s="1"/>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AE548" i="38"/>
  <c r="AI549" i="38"/>
  <c r="AM551" i="38"/>
  <c r="AI552" i="38"/>
  <c r="AM553" i="38"/>
  <c r="AQ554" i="38"/>
  <c r="AM556" i="38"/>
  <c r="AQ557" i="38"/>
  <c r="AE559" i="38"/>
  <c r="AI562" i="38"/>
  <c r="AE564" i="38"/>
  <c r="AQ558" i="38"/>
  <c r="AQ561" i="38"/>
  <c r="AE563"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40" i="38"/>
  <c r="J540" i="38" s="1"/>
  <c r="AI539" i="38"/>
  <c r="F532" i="38"/>
  <c r="AM532" i="38"/>
  <c r="AM538" i="38"/>
  <c r="AE536" i="38"/>
  <c r="AQ513" i="38"/>
  <c r="F529" i="38"/>
  <c r="J529" i="38" s="1"/>
  <c r="AI530" i="38"/>
  <c r="AM531" i="38"/>
  <c r="AI532" i="38"/>
  <c r="AQ538" i="38"/>
  <c r="AQ536" i="38"/>
  <c r="AQ537" i="38"/>
  <c r="AE538" i="38"/>
  <c r="AQ535" i="38"/>
  <c r="AM536" i="38"/>
  <c r="AE540" i="38"/>
  <c r="AE539" i="38"/>
  <c r="AM535" i="38"/>
  <c r="AI540" i="38"/>
  <c r="AM540" i="38"/>
  <c r="AM539" i="38"/>
  <c r="AI535" i="38"/>
  <c r="AM537" i="38"/>
  <c r="AQ539" i="38"/>
  <c r="AE535" i="38"/>
  <c r="AI537" i="38"/>
  <c r="AM530" i="38"/>
  <c r="AQ531" i="38"/>
  <c r="AM513" i="38"/>
  <c r="F514" i="38"/>
  <c r="J514" i="38" s="1"/>
  <c r="AE532" i="38"/>
  <c r="AE533" i="38"/>
  <c r="AQ532" i="38"/>
  <c r="AQ533" i="38"/>
  <c r="AQ529" i="38"/>
  <c r="AE530" i="38"/>
  <c r="AI531" i="38"/>
  <c r="AM533" i="38"/>
  <c r="AQ530" i="38"/>
  <c r="AE531" i="38"/>
  <c r="AI533" i="38"/>
  <c r="AI534" i="38"/>
  <c r="F534" i="38"/>
  <c r="J534" i="38" s="1"/>
  <c r="AE529" i="38"/>
  <c r="AM534" i="38"/>
  <c r="AM529" i="38"/>
  <c r="AQ534" i="38"/>
  <c r="AE534" i="38"/>
  <c r="AI529" i="38"/>
  <c r="AQ514" i="38"/>
  <c r="AE515" i="38"/>
  <c r="AI516" i="38"/>
  <c r="AQ518" i="38"/>
  <c r="AI513" i="38"/>
  <c r="AE513" i="38"/>
  <c r="F518" i="38"/>
  <c r="AE517" i="38"/>
  <c r="AM516" i="38"/>
  <c r="AI511" i="38"/>
  <c r="AM512" i="38"/>
  <c r="AM518" i="38"/>
  <c r="AQ516" i="38"/>
  <c r="AM523" i="38"/>
  <c r="AM521" i="38"/>
  <c r="AQ511" i="38"/>
  <c r="AE512" i="38"/>
  <c r="AI514" i="38"/>
  <c r="AM515" i="38"/>
  <c r="AI517" i="38"/>
  <c r="AE518" i="38"/>
  <c r="AM511" i="38"/>
  <c r="AQ512" i="38"/>
  <c r="AE514" i="38"/>
  <c r="AI515" i="38"/>
  <c r="AQ517" i="38"/>
  <c r="AI520" i="38"/>
  <c r="AE511" i="38"/>
  <c r="AI512" i="38"/>
  <c r="AM514" i="38"/>
  <c r="AQ515" i="38"/>
  <c r="AE516" i="38"/>
  <c r="AM517" i="38"/>
  <c r="AI518" i="38"/>
  <c r="AM504" i="38"/>
  <c r="AQ510" i="38"/>
  <c r="F524" i="38"/>
  <c r="AI522" i="38"/>
  <c r="F520" i="38"/>
  <c r="AE520" i="38"/>
  <c r="AI523" i="38"/>
  <c r="AI521" i="38"/>
  <c r="AE522" i="38"/>
  <c r="AE523" i="38"/>
  <c r="AQ519" i="38"/>
  <c r="AE521" i="38"/>
  <c r="AQ520" i="38"/>
  <c r="AQ523" i="38"/>
  <c r="AQ521" i="38"/>
  <c r="AM520" i="38"/>
  <c r="AE505" i="38"/>
  <c r="AM524" i="38"/>
  <c r="AE510" i="38"/>
  <c r="AE519" i="38"/>
  <c r="AM510" i="38"/>
  <c r="AM519" i="38"/>
  <c r="AQ522" i="38"/>
  <c r="AQ524" i="38"/>
  <c r="AI510" i="38"/>
  <c r="AI519" i="38"/>
  <c r="AM522" i="38"/>
  <c r="F508" i="38"/>
  <c r="AQ505" i="38"/>
  <c r="AI525" i="38"/>
  <c r="AE524" i="38"/>
  <c r="AI505" i="38"/>
  <c r="AM505" i="38"/>
  <c r="AI524" i="38"/>
  <c r="AQ504" i="38"/>
  <c r="AM525" i="38"/>
  <c r="AI504" i="38"/>
  <c r="AE525" i="38"/>
  <c r="AE504" i="38"/>
  <c r="AI508" i="38"/>
  <c r="AE507" i="38"/>
  <c r="AQ506" i="38"/>
  <c r="AQ525" i="38"/>
  <c r="AM508" i="38"/>
  <c r="AI507" i="38"/>
  <c r="AE506" i="38"/>
  <c r="AQ508" i="38"/>
  <c r="AM507" i="38"/>
  <c r="AI506" i="38"/>
  <c r="AQ491" i="38"/>
  <c r="AQ503" i="38"/>
  <c r="AE508" i="38"/>
  <c r="AQ507" i="38"/>
  <c r="AM506" i="38"/>
  <c r="AE502" i="38"/>
  <c r="AE503" i="38"/>
  <c r="AM502" i="38"/>
  <c r="AM503" i="38"/>
  <c r="AQ502" i="38"/>
  <c r="AI502" i="38"/>
  <c r="AI503" i="38"/>
  <c r="AI493" i="38"/>
  <c r="AM493" i="38"/>
  <c r="AI495" i="38"/>
  <c r="AI490" i="38"/>
  <c r="AM492" i="38"/>
  <c r="AE493" i="38"/>
  <c r="AM491" i="38"/>
  <c r="AE490" i="38"/>
  <c r="AQ493" i="38"/>
  <c r="AQ496" i="38"/>
  <c r="AQ494" i="38"/>
  <c r="AE491" i="38"/>
  <c r="AM494" i="38"/>
  <c r="AI492" i="38"/>
  <c r="AI491" i="38"/>
  <c r="AE495" i="38"/>
  <c r="AQ490" i="38"/>
  <c r="AE492" i="38"/>
  <c r="AI494" i="38"/>
  <c r="AM490" i="38"/>
  <c r="AQ492" i="38"/>
  <c r="AE494" i="38"/>
  <c r="AI497" i="38"/>
  <c r="AE496" i="38"/>
  <c r="AQ495" i="38"/>
  <c r="AM496" i="38"/>
  <c r="AM497" i="38"/>
  <c r="AM495" i="38"/>
  <c r="AI496" i="38"/>
  <c r="AE497" i="38"/>
  <c r="AM487" i="38"/>
  <c r="AQ486" i="38"/>
  <c r="AQ497" i="38"/>
  <c r="AE486" i="38"/>
  <c r="AM486" i="38"/>
  <c r="AI486" i="38"/>
  <c r="AQ487" i="38"/>
  <c r="AI487" i="38"/>
  <c r="AM479" i="38"/>
  <c r="AE481" i="38"/>
  <c r="AI470" i="38"/>
  <c r="AM471" i="38"/>
  <c r="AM475" i="38"/>
  <c r="AE487" i="38"/>
  <c r="AQ479" i="38"/>
  <c r="AM470" i="38"/>
  <c r="AQ471" i="38"/>
  <c r="AI473" i="38"/>
  <c r="AM474" i="38"/>
  <c r="AQ475" i="38"/>
  <c r="AI476" i="38"/>
  <c r="F477" i="38"/>
  <c r="AI479" i="38"/>
  <c r="AE470" i="38"/>
  <c r="AI471" i="38"/>
  <c r="AI475" i="38"/>
  <c r="AE476" i="38"/>
  <c r="AQ477" i="38"/>
  <c r="AE479" i="38"/>
  <c r="AQ470" i="38"/>
  <c r="AE471" i="38"/>
  <c r="AQ472" i="38"/>
  <c r="AM473" i="38"/>
  <c r="AQ474" i="38"/>
  <c r="AE475" i="38"/>
  <c r="AI480" i="38"/>
  <c r="AQ478" i="38"/>
  <c r="AE472" i="38"/>
  <c r="AQ473" i="38"/>
  <c r="AE474" i="38"/>
  <c r="AE477" i="38"/>
  <c r="AQ476" i="38"/>
  <c r="AM477" i="38"/>
  <c r="AM472" i="38"/>
  <c r="AQ483" i="38"/>
  <c r="AE478" i="38"/>
  <c r="AQ481" i="38"/>
  <c r="AI472" i="38"/>
  <c r="AE473" i="38"/>
  <c r="AI474" i="38"/>
  <c r="AM476" i="38"/>
  <c r="AI477" i="38"/>
  <c r="AE480" i="38"/>
  <c r="AM478" i="38"/>
  <c r="AQ480" i="38"/>
  <c r="AM481" i="38"/>
  <c r="AM484" i="38"/>
  <c r="AE483" i="38"/>
  <c r="AI478" i="38"/>
  <c r="AM480" i="38"/>
  <c r="AI481" i="38"/>
  <c r="AQ482" i="38"/>
  <c r="AM482" i="38"/>
  <c r="AM483" i="38"/>
  <c r="AQ484" i="38"/>
  <c r="AE482" i="38"/>
  <c r="AI482" i="38"/>
  <c r="AI483" i="38"/>
  <c r="AI484" i="38"/>
  <c r="AQ460" i="38"/>
  <c r="AM468" i="38"/>
  <c r="AE484" i="38"/>
  <c r="AE460" i="38"/>
  <c r="AQ468" i="38"/>
  <c r="AM460" i="38"/>
  <c r="AI468" i="38"/>
  <c r="AI460" i="38"/>
  <c r="AE468" i="38"/>
  <c r="AE463" i="38"/>
  <c r="AQ464" i="38"/>
  <c r="AM461" i="38"/>
  <c r="AI462" i="38"/>
  <c r="AI461" i="38"/>
  <c r="AE462" i="38"/>
  <c r="AE461" i="38"/>
  <c r="AQ462" i="38"/>
  <c r="AI465" i="38"/>
  <c r="AQ463" i="38"/>
  <c r="AI463" i="38"/>
  <c r="AM463" i="38"/>
  <c r="AQ461" i="38"/>
  <c r="AM462" i="38"/>
  <c r="AM464" i="38"/>
  <c r="AE465" i="38"/>
  <c r="AI464" i="38"/>
  <c r="AM400" i="38"/>
  <c r="AE464" i="38"/>
  <c r="AQ402" i="38"/>
  <c r="AM465" i="38"/>
  <c r="AQ465" i="38"/>
  <c r="AI414" i="38"/>
  <c r="AQ400" i="38"/>
  <c r="AM453" i="38"/>
  <c r="AQ456" i="38"/>
  <c r="AI400" i="38"/>
  <c r="AE400" i="38"/>
  <c r="AQ401" i="38"/>
  <c r="AQ453" i="38"/>
  <c r="AE456" i="38"/>
  <c r="AM456" i="38"/>
  <c r="AI456" i="38"/>
  <c r="AI435" i="38"/>
  <c r="AM401" i="38"/>
  <c r="AM402" i="38"/>
  <c r="AI450" i="38"/>
  <c r="AI430" i="38"/>
  <c r="AQ432" i="38"/>
  <c r="AI434" i="38"/>
  <c r="AQ414" i="38"/>
  <c r="AI401" i="38"/>
  <c r="AI402" i="38"/>
  <c r="AI453" i="38"/>
  <c r="AM414" i="38"/>
  <c r="AE401" i="38"/>
  <c r="AE402" i="38"/>
  <c r="AE453" i="38"/>
  <c r="AE434" i="38"/>
  <c r="AI406" i="38"/>
  <c r="AI410" i="38"/>
  <c r="AM411" i="38"/>
  <c r="AI422" i="38"/>
  <c r="AI426" i="38"/>
  <c r="AE427" i="38"/>
  <c r="AQ428" i="38"/>
  <c r="AQ434" i="38"/>
  <c r="AI418" i="38"/>
  <c r="AM418" i="38"/>
  <c r="AQ425" i="38"/>
  <c r="AE426" i="38"/>
  <c r="AM428" i="38"/>
  <c r="AM434" i="38"/>
  <c r="AE436" i="38"/>
  <c r="AI437" i="38"/>
  <c r="AQ438" i="38"/>
  <c r="AM442" i="38"/>
  <c r="AM404" i="38"/>
  <c r="AI407" i="38"/>
  <c r="AQ408" i="38"/>
  <c r="AQ409" i="38"/>
  <c r="AQ418" i="38"/>
  <c r="AI421" i="38"/>
  <c r="AM426" i="38"/>
  <c r="AM405" i="38"/>
  <c r="AQ406" i="38"/>
  <c r="AQ410" i="38"/>
  <c r="AE447" i="38"/>
  <c r="AE431" i="38"/>
  <c r="AE433" i="38"/>
  <c r="AI442" i="38"/>
  <c r="AQ444" i="38"/>
  <c r="AI405" i="38"/>
  <c r="AM406" i="38"/>
  <c r="AM410" i="38"/>
  <c r="AM415" i="38"/>
  <c r="AQ423" i="38"/>
  <c r="AM448" i="38"/>
  <c r="AQ449" i="38"/>
  <c r="AE450" i="38"/>
  <c r="AQ429" i="38"/>
  <c r="AE430" i="38"/>
  <c r="AI415" i="38"/>
  <c r="AI417" i="38"/>
  <c r="AM419" i="38"/>
  <c r="AI420" i="38"/>
  <c r="AQ422" i="38"/>
  <c r="AI424" i="38"/>
  <c r="AM425" i="38"/>
  <c r="AQ426" i="38"/>
  <c r="AM450" i="38"/>
  <c r="AM430" i="38"/>
  <c r="AI431" i="38"/>
  <c r="AM435" i="38"/>
  <c r="AE438" i="38"/>
  <c r="AQ442" i="38"/>
  <c r="AQ404" i="38"/>
  <c r="AQ405" i="38"/>
  <c r="AM407" i="38"/>
  <c r="AE409" i="38"/>
  <c r="AQ411" i="38"/>
  <c r="AI412" i="38"/>
  <c r="AI413" i="38"/>
  <c r="AI416" i="38"/>
  <c r="AM417" i="38"/>
  <c r="AQ419" i="38"/>
  <c r="AQ421" i="38"/>
  <c r="AQ424" i="38"/>
  <c r="AE425" i="38"/>
  <c r="AI427" i="38"/>
  <c r="AE428" i="38"/>
  <c r="AQ445" i="38"/>
  <c r="AE446" i="38"/>
  <c r="AM438" i="38"/>
  <c r="AE443" i="38"/>
  <c r="AI404" i="38"/>
  <c r="AM408" i="38"/>
  <c r="AI411" i="38"/>
  <c r="AQ412" i="38"/>
  <c r="AQ413" i="38"/>
  <c r="AQ416" i="38"/>
  <c r="AI419" i="38"/>
  <c r="AQ427" i="38"/>
  <c r="AQ450" i="38"/>
  <c r="AQ430" i="38"/>
  <c r="AI438" i="38"/>
  <c r="AQ439" i="38"/>
  <c r="AM440" i="38"/>
  <c r="AQ441" i="38"/>
  <c r="AE442" i="38"/>
  <c r="AQ407" i="38"/>
  <c r="AI408" i="38"/>
  <c r="AI409" i="38"/>
  <c r="AM412" i="38"/>
  <c r="AM413" i="38"/>
  <c r="AQ415" i="38"/>
  <c r="AM416" i="38"/>
  <c r="AQ417" i="38"/>
  <c r="AQ420" i="38"/>
  <c r="AI423" i="38"/>
  <c r="AI425" i="38"/>
  <c r="AM427" i="38"/>
  <c r="AI428" i="38"/>
  <c r="AI446" i="38"/>
  <c r="AQ448" i="38"/>
  <c r="AE449" i="38"/>
  <c r="AQ452" i="38"/>
  <c r="AE429" i="38"/>
  <c r="AE432" i="38"/>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AI451" i="38"/>
  <c r="AE452" i="38"/>
  <c r="AI429" i="38"/>
  <c r="AM431" i="38"/>
  <c r="AI432" i="38"/>
  <c r="AM433" i="38"/>
  <c r="AQ435" i="38"/>
  <c r="AM436" i="38"/>
  <c r="AQ437" i="38"/>
  <c r="AE439" i="38"/>
  <c r="AQ440" i="38"/>
  <c r="AE441" i="38"/>
  <c r="AI443" i="38"/>
  <c r="AE444" i="38"/>
  <c r="AQ447" i="38"/>
  <c r="AE451" i="38"/>
  <c r="AI445" i="38"/>
  <c r="AM447" i="38"/>
  <c r="AI448" i="38"/>
  <c r="AM449" i="38"/>
  <c r="AQ451" i="38"/>
  <c r="AM452" i="38"/>
  <c r="AE445" i="38"/>
  <c r="AI447" i="38"/>
  <c r="AE448" i="38"/>
  <c r="AI449" i="38"/>
  <c r="AM451" i="38"/>
  <c r="AI452" i="38"/>
  <c r="AQ455" i="38"/>
  <c r="AE372" i="38"/>
  <c r="AE455" i="38"/>
  <c r="AM454" i="38"/>
  <c r="AM455" i="38"/>
  <c r="AQ454" i="38"/>
  <c r="AE454" i="38"/>
  <c r="AI454" i="38"/>
  <c r="AI455" i="38"/>
  <c r="AI396" i="38"/>
  <c r="AE396" i="38"/>
  <c r="AM394" i="38"/>
  <c r="AQ396" i="38"/>
  <c r="AM396" i="38"/>
  <c r="AQ384" i="38"/>
  <c r="AE393" i="38"/>
  <c r="AQ394" i="38"/>
  <c r="AE384" i="38"/>
  <c r="AI391" i="38"/>
  <c r="AI393" i="38"/>
  <c r="AE394" i="38"/>
  <c r="AQ393" i="38"/>
  <c r="AM393" i="38"/>
  <c r="AI394" i="38"/>
  <c r="AM388" i="38"/>
  <c r="AM384" i="38"/>
  <c r="AQ386" i="38"/>
  <c r="AI392" i="38"/>
  <c r="AI384" i="38"/>
  <c r="AM391" i="38"/>
  <c r="AE392" i="38"/>
  <c r="AQ392" i="38"/>
  <c r="AM392" i="38"/>
  <c r="AQ391" i="38"/>
  <c r="AI372" i="38"/>
  <c r="AB383" i="38"/>
  <c r="AG383" i="38"/>
  <c r="AL383" i="38"/>
  <c r="AM386" i="38"/>
  <c r="AC383" i="38"/>
  <c r="AH383" i="38"/>
  <c r="AQ385" i="38"/>
  <c r="AQ372" i="38"/>
  <c r="AD383" i="38"/>
  <c r="AO383" i="38"/>
  <c r="AM372" i="38"/>
  <c r="AI388" i="38"/>
  <c r="AI385" i="38"/>
  <c r="AK383" i="38"/>
  <c r="AP383" i="38"/>
  <c r="AE385" i="38"/>
  <c r="AN383" i="38"/>
  <c r="AQ388" i="38"/>
  <c r="AM387" i="38"/>
  <c r="AE388" i="38"/>
  <c r="AF383" i="38"/>
  <c r="AQ387" i="38"/>
  <c r="AE387" i="38"/>
  <c r="AI386" i="38"/>
  <c r="AI368" i="38"/>
  <c r="AE369" i="38"/>
  <c r="AE370" i="38"/>
  <c r="AE371" i="38"/>
  <c r="AE375" i="38"/>
  <c r="AQ376" i="38"/>
  <c r="AQ378" i="38"/>
  <c r="AE347" i="38"/>
  <c r="AI387" i="38"/>
  <c r="AE386" i="38"/>
  <c r="AQ352" i="38"/>
  <c r="AQ367" i="38"/>
  <c r="AE368" i="38"/>
  <c r="AQ371" i="38"/>
  <c r="AM360" i="38"/>
  <c r="AM364" i="38"/>
  <c r="AI356" i="38"/>
  <c r="AQ358" i="38"/>
  <c r="AE359" i="38"/>
  <c r="AQ360" i="38"/>
  <c r="AQ362" i="38"/>
  <c r="AI360" i="38"/>
  <c r="AI351" i="38"/>
  <c r="AM356" i="38"/>
  <c r="AE360" i="38"/>
  <c r="AI361" i="38"/>
  <c r="AE362" i="38"/>
  <c r="AM348" i="38"/>
  <c r="AM352" i="38"/>
  <c r="AE352" i="38"/>
  <c r="AI352" i="38"/>
  <c r="AQ353" i="38"/>
  <c r="AM354" i="38"/>
  <c r="AQ355" i="38"/>
  <c r="AE356" i="38"/>
  <c r="AM358" i="38"/>
  <c r="AQ359" i="38"/>
  <c r="AE378" i="38"/>
  <c r="AI347" i="38"/>
  <c r="AM349" i="38"/>
  <c r="AM351" i="38"/>
  <c r="AI354" i="38"/>
  <c r="AM355" i="38"/>
  <c r="AQ356" i="38"/>
  <c r="AM376" i="38"/>
  <c r="AI349" i="38"/>
  <c r="AM353" i="38"/>
  <c r="AE361" i="38"/>
  <c r="AE364" i="38"/>
  <c r="AQ368" i="38"/>
  <c r="AI376" i="38"/>
  <c r="AQ347" i="38"/>
  <c r="AE351" i="38"/>
  <c r="AI353" i="38"/>
  <c r="AE354" i="38"/>
  <c r="AI355" i="38"/>
  <c r="AM357" i="38"/>
  <c r="AI358" i="38"/>
  <c r="AM359" i="38"/>
  <c r="AQ361" i="38"/>
  <c r="AM362" i="38"/>
  <c r="AI364" i="38"/>
  <c r="AQ365" i="38"/>
  <c r="AQ366" i="38"/>
  <c r="AM379" i="38"/>
  <c r="AQ380" i="38"/>
  <c r="AM363" i="38"/>
  <c r="AM367" i="38"/>
  <c r="AM380" i="38"/>
  <c r="AI363" i="38"/>
  <c r="AQ364" i="38"/>
  <c r="AM368" i="38"/>
  <c r="AI373" i="38"/>
  <c r="AI374" i="38"/>
  <c r="AI375" i="38"/>
  <c r="AE376" i="38"/>
  <c r="AM377" i="38"/>
  <c r="AI378" i="38"/>
  <c r="AM347" i="38"/>
  <c r="AQ349" i="38"/>
  <c r="AQ351" i="38"/>
  <c r="AE353" i="38"/>
  <c r="AQ354" i="38"/>
  <c r="AE355" i="38"/>
  <c r="AI357" i="38"/>
  <c r="AE358" i="38"/>
  <c r="AI359" i="38"/>
  <c r="AM361" i="38"/>
  <c r="AI362" i="38"/>
  <c r="AM365" i="38"/>
  <c r="AM366" i="38"/>
  <c r="AQ369" i="38"/>
  <c r="AQ370" i="38"/>
  <c r="AE373" i="38"/>
  <c r="AE374" i="38"/>
  <c r="AI377" i="38"/>
  <c r="AI380" i="38"/>
  <c r="AE381" i="38"/>
  <c r="AQ382" i="38"/>
  <c r="AE363" i="38"/>
  <c r="AI365" i="38"/>
  <c r="AI367" i="38"/>
  <c r="AM369" i="38"/>
  <c r="AM370" i="38"/>
  <c r="AM371" i="38"/>
  <c r="AQ373" i="38"/>
  <c r="AQ374" i="38"/>
  <c r="AQ375" i="38"/>
  <c r="AE377" i="38"/>
  <c r="AQ379" i="38"/>
  <c r="AE380" i="38"/>
  <c r="AM382" i="38"/>
  <c r="AQ363" i="38"/>
  <c r="AE365" i="38"/>
  <c r="AE367" i="38"/>
  <c r="AI369" i="38"/>
  <c r="AI370" i="38"/>
  <c r="AI371" i="38"/>
  <c r="AM373" i="38"/>
  <c r="AM374" i="38"/>
  <c r="AM375" i="38"/>
  <c r="AQ377" i="38"/>
  <c r="AM378" i="38"/>
  <c r="AQ381" i="38"/>
  <c r="AI379" i="38"/>
  <c r="AM381" i="38"/>
  <c r="AI382" i="38"/>
  <c r="AE379" i="38"/>
  <c r="AI381" i="38"/>
  <c r="AE382" i="38"/>
  <c r="AQ342" i="38"/>
  <c r="AM342" i="38"/>
  <c r="AQ343" i="38"/>
  <c r="AE342" i="38"/>
  <c r="AI342" i="38"/>
  <c r="AI340" i="38"/>
  <c r="AM343" i="38"/>
  <c r="AI343" i="38"/>
  <c r="AE343" i="38"/>
  <c r="AE340" i="38"/>
  <c r="AI337" i="38"/>
  <c r="AQ340" i="38"/>
  <c r="AM340" i="38"/>
  <c r="AM337" i="38"/>
  <c r="AE337" i="38"/>
  <c r="AQ337" i="38"/>
  <c r="AE334" i="38"/>
  <c r="AI336" i="38"/>
  <c r="AE336" i="38"/>
  <c r="AQ336" i="38"/>
  <c r="AM336" i="38"/>
  <c r="AI334" i="38"/>
  <c r="AQ334" i="38"/>
  <c r="AM334" i="38"/>
  <c r="AM333" i="38"/>
  <c r="AQ331" i="38"/>
  <c r="AQ332" i="38"/>
  <c r="AQ333" i="38"/>
  <c r="AE331" i="38"/>
  <c r="AM331" i="38"/>
  <c r="AI331" i="38"/>
  <c r="AM332" i="38"/>
  <c r="AI332" i="38"/>
  <c r="AI333" i="38"/>
  <c r="AE332" i="38"/>
  <c r="AE333" i="38"/>
  <c r="AM317" i="38"/>
  <c r="AM320" i="38"/>
  <c r="AQ321" i="38"/>
  <c r="AQ315" i="38"/>
  <c r="AE316" i="38"/>
  <c r="AI317" i="38"/>
  <c r="AQ319" i="38"/>
  <c r="AI316" i="38"/>
  <c r="AQ318" i="38"/>
  <c r="AM321" i="38"/>
  <c r="AM319" i="38"/>
  <c r="AQ317" i="38"/>
  <c r="AE321" i="38"/>
  <c r="AQ322" i="38"/>
  <c r="AM323" i="38"/>
  <c r="AE314" i="38"/>
  <c r="AI315" i="38"/>
  <c r="AM316" i="38"/>
  <c r="AE318" i="38"/>
  <c r="AE319" i="38"/>
  <c r="AQ314" i="38"/>
  <c r="AM318" i="38"/>
  <c r="AI324" i="38"/>
  <c r="AI321" i="38"/>
  <c r="AI314" i="38"/>
  <c r="AM314" i="38"/>
  <c r="AM315" i="38"/>
  <c r="AQ316" i="38"/>
  <c r="AI318" i="38"/>
  <c r="AI319" i="38"/>
  <c r="AE325" i="38"/>
  <c r="AI320" i="38"/>
  <c r="AM322" i="38"/>
  <c r="AI323" i="38"/>
  <c r="AI326" i="38"/>
  <c r="AE320" i="38"/>
  <c r="AI322" i="38"/>
  <c r="AE323" i="38"/>
  <c r="AQ320" i="38"/>
  <c r="AQ323" i="38"/>
  <c r="AE324" i="38"/>
  <c r="AQ324" i="38"/>
  <c r="AQ325" i="38"/>
  <c r="AM326" i="38"/>
  <c r="AM324" i="38"/>
  <c r="AI325" i="38"/>
  <c r="AM325" i="38"/>
  <c r="AE290" i="38"/>
  <c r="AE294" i="38"/>
  <c r="AE326" i="38"/>
  <c r="AI304" i="38"/>
  <c r="AI308" i="38"/>
  <c r="AQ270" i="38"/>
  <c r="AQ271" i="38"/>
  <c r="AQ275" i="38"/>
  <c r="AQ279" i="38"/>
  <c r="AQ283" i="38"/>
  <c r="AM286" i="38"/>
  <c r="AM287" i="38"/>
  <c r="AM289" i="38"/>
  <c r="AQ326" i="38"/>
  <c r="AE271" i="38"/>
  <c r="AE274" i="38"/>
  <c r="AE275" i="38"/>
  <c r="AE278" i="38"/>
  <c r="AE279" i="38"/>
  <c r="AE282" i="38"/>
  <c r="AE283" i="38"/>
  <c r="AI298" i="38"/>
  <c r="AQ300" i="38"/>
  <c r="AM271" i="38"/>
  <c r="AM275" i="38"/>
  <c r="AM279" i="38"/>
  <c r="AM283" i="38"/>
  <c r="AQ284" i="38"/>
  <c r="AE285" i="38"/>
  <c r="AI286" i="38"/>
  <c r="AQ290" i="38"/>
  <c r="AQ294" i="38"/>
  <c r="AI271" i="38"/>
  <c r="AI275" i="38"/>
  <c r="AI279" i="38"/>
  <c r="AI283" i="38"/>
  <c r="AM298" i="38"/>
  <c r="AQ274" i="38"/>
  <c r="AQ278" i="38"/>
  <c r="AQ282" i="38"/>
  <c r="AI301" i="38"/>
  <c r="AQ303" i="38"/>
  <c r="AE304" i="38"/>
  <c r="AE308" i="38"/>
  <c r="AE269" i="38"/>
  <c r="AM270" i="38"/>
  <c r="AQ272" i="38"/>
  <c r="AE273" i="38"/>
  <c r="AM274" i="38"/>
  <c r="AQ276" i="38"/>
  <c r="AE277" i="38"/>
  <c r="AM278" i="38"/>
  <c r="AQ280" i="38"/>
  <c r="AE281" i="38"/>
  <c r="AM282" i="38"/>
  <c r="AE299" i="38"/>
  <c r="AQ304" i="38"/>
  <c r="AQ308" i="38"/>
  <c r="AI270" i="38"/>
  <c r="AI274" i="38"/>
  <c r="AI278" i="38"/>
  <c r="AI282" i="38"/>
  <c r="AE286" i="38"/>
  <c r="AM290" i="38"/>
  <c r="AM294" i="38"/>
  <c r="AM295" i="38"/>
  <c r="AM297" i="38"/>
  <c r="AE298" i="38"/>
  <c r="AM300" i="38"/>
  <c r="AM304" i="38"/>
  <c r="AM308" i="38"/>
  <c r="AE270" i="38"/>
  <c r="AQ286" i="38"/>
  <c r="AI290" i="38"/>
  <c r="AE291" i="38"/>
  <c r="AE293" i="38"/>
  <c r="AI294" i="38"/>
  <c r="AI297" i="38"/>
  <c r="AQ298" i="38"/>
  <c r="AM301" i="38"/>
  <c r="AE302" i="38"/>
  <c r="AE303" i="38"/>
  <c r="AM305" i="38"/>
  <c r="AE306" i="38"/>
  <c r="AE307" i="38"/>
  <c r="AQ309" i="38"/>
  <c r="AI310" i="38"/>
  <c r="AI311" i="38"/>
  <c r="AI269" i="38"/>
  <c r="AI273" i="38"/>
  <c r="AI277" i="38"/>
  <c r="AI281" i="38"/>
  <c r="AI285" i="38"/>
  <c r="AQ287" i="38"/>
  <c r="AM288" i="38"/>
  <c r="AQ288" i="38"/>
  <c r="AQ289" i="38"/>
  <c r="AI291" i="38"/>
  <c r="AI293" i="38"/>
  <c r="AQ295" i="38"/>
  <c r="AM296" i="38"/>
  <c r="AQ296" i="38"/>
  <c r="AQ297" i="38"/>
  <c r="AI299" i="38"/>
  <c r="AQ285" i="38"/>
  <c r="AI287" i="38"/>
  <c r="AI289" i="38"/>
  <c r="AQ291" i="38"/>
  <c r="AM292" i="38"/>
  <c r="AQ292" i="38"/>
  <c r="AQ293" i="38"/>
  <c r="AI295" i="38"/>
  <c r="AQ299" i="38"/>
  <c r="AM285" i="38"/>
  <c r="AE287" i="38"/>
  <c r="AE289" i="38"/>
  <c r="AM291" i="38"/>
  <c r="AM293" i="38"/>
  <c r="AE295" i="38"/>
  <c r="AE297" i="38"/>
  <c r="AM299" i="38"/>
  <c r="AM269" i="38"/>
  <c r="AE272" i="38"/>
  <c r="AM273" i="38"/>
  <c r="AE276" i="38"/>
  <c r="AM277" i="38"/>
  <c r="AE280" i="38"/>
  <c r="AM281" i="38"/>
  <c r="AE284" i="38"/>
  <c r="AE288" i="38"/>
  <c r="AE292" i="38"/>
  <c r="AE296" i="38"/>
  <c r="AE300" i="38"/>
  <c r="AQ305" i="38"/>
  <c r="AI306" i="38"/>
  <c r="AI307" i="38"/>
  <c r="AE309" i="38"/>
  <c r="AM310" i="38"/>
  <c r="AM311" i="38"/>
  <c r="AM272" i="38"/>
  <c r="AM276" i="38"/>
  <c r="AM280" i="38"/>
  <c r="AM284" i="38"/>
  <c r="AQ302" i="38"/>
  <c r="AQ269" i="38"/>
  <c r="AI272" i="38"/>
  <c r="AQ273" i="38"/>
  <c r="AI276" i="38"/>
  <c r="AQ277" i="38"/>
  <c r="AI280" i="38"/>
  <c r="AQ281" i="38"/>
  <c r="AI284" i="38"/>
  <c r="AI288" i="38"/>
  <c r="AI292" i="38"/>
  <c r="AI296" i="38"/>
  <c r="AI300" i="38"/>
  <c r="AE301" i="38"/>
  <c r="AM302" i="38"/>
  <c r="AM303" i="38"/>
  <c r="AI305" i="38"/>
  <c r="AQ306" i="38"/>
  <c r="AQ307" i="38"/>
  <c r="AM309" i="38"/>
  <c r="AE310" i="38"/>
  <c r="AE311" i="38"/>
  <c r="AQ301" i="38"/>
  <c r="AI302" i="38"/>
  <c r="AI303" i="38"/>
  <c r="AE305" i="38"/>
  <c r="AM306" i="38"/>
  <c r="AM307" i="38"/>
  <c r="AI309" i="38"/>
  <c r="AQ310" i="38"/>
  <c r="AQ311" i="38"/>
  <c r="AF260" i="38"/>
  <c r="AK260" i="38"/>
  <c r="AP260" i="38"/>
  <c r="AE265" i="38"/>
  <c r="AI266" i="38"/>
  <c r="AD260" i="38"/>
  <c r="AJ260" i="38"/>
  <c r="AO260" i="38"/>
  <c r="AE263" i="38"/>
  <c r="AC260" i="38"/>
  <c r="AI261" i="38"/>
  <c r="AN260" i="38"/>
  <c r="AB260" i="38"/>
  <c r="AG260" i="38"/>
  <c r="AL260" i="38"/>
  <c r="AH260" i="38"/>
  <c r="AE264" i="38"/>
  <c r="AI265" i="38"/>
  <c r="AE261" i="38"/>
  <c r="AI262" i="38"/>
  <c r="AE266" i="38"/>
  <c r="AQ261" i="38"/>
  <c r="AQ263" i="38"/>
  <c r="AM261" i="38"/>
  <c r="AM263" i="38"/>
  <c r="AI263" i="38"/>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AM251" i="38"/>
  <c r="AQ253" i="38"/>
  <c r="F233" i="38"/>
  <c r="J233" i="38" s="1"/>
  <c r="AI233" i="38"/>
  <c r="AE233" i="38"/>
  <c r="AI251" i="38"/>
  <c r="AI245" i="38"/>
  <c r="AM246" i="38"/>
  <c r="AQ247" i="38"/>
  <c r="AE256" i="38"/>
  <c r="AQ259" i="38"/>
  <c r="AM247" i="38"/>
  <c r="AQ251" i="38"/>
  <c r="AI252" i="38"/>
  <c r="AE253" i="38"/>
  <c r="AQ257" i="38"/>
  <c r="AM255" i="38"/>
  <c r="AQ256" i="38"/>
  <c r="AI247" i="38"/>
  <c r="AQ249" i="38"/>
  <c r="AE250" i="38"/>
  <c r="AM245" i="38"/>
  <c r="AQ246" i="38"/>
  <c r="AE247" i="38"/>
  <c r="AM249" i="38"/>
  <c r="AQ250" i="38"/>
  <c r="AM259" i="38"/>
  <c r="AQ258" i="38"/>
  <c r="AM254" i="38"/>
  <c r="AI255" i="38"/>
  <c r="AM256" i="38"/>
  <c r="AI256" i="38"/>
  <c r="AM253" i="38"/>
  <c r="AI253" i="38"/>
  <c r="AE252" i="38"/>
  <c r="AQ252" i="38"/>
  <c r="AM252" i="38"/>
  <c r="AM250" i="38"/>
  <c r="AI250" i="38"/>
  <c r="AI249" i="38"/>
  <c r="AE249" i="38"/>
  <c r="AE245" i="38"/>
  <c r="AI246" i="38"/>
  <c r="AQ245" i="38"/>
  <c r="AE246" i="38"/>
  <c r="AQ248" i="38"/>
  <c r="AM248" i="38"/>
  <c r="AI248" i="38"/>
  <c r="AI254" i="38"/>
  <c r="AM257" i="38"/>
  <c r="AM258" i="38"/>
  <c r="AE254" i="38"/>
  <c r="AE255" i="38"/>
  <c r="AI257" i="38"/>
  <c r="AI258" i="38"/>
  <c r="AI259" i="38"/>
  <c r="AQ254" i="38"/>
  <c r="AQ255" i="38"/>
  <c r="AE257" i="38"/>
  <c r="AE258" i="38"/>
  <c r="AE259" i="38"/>
  <c r="AF235" i="38"/>
  <c r="AK235" i="38"/>
  <c r="AP235" i="38"/>
  <c r="AD235" i="38"/>
  <c r="AJ235" i="38"/>
  <c r="AO235" i="38"/>
  <c r="AC235" i="38"/>
  <c r="AH235" i="38"/>
  <c r="AN235" i="38"/>
  <c r="AB235" i="38"/>
  <c r="AG235" i="38"/>
  <c r="AL235" i="38"/>
  <c r="AM237" i="38"/>
  <c r="AI237" i="38"/>
  <c r="AI240" i="38"/>
  <c r="AE237" i="38"/>
  <c r="AI238" i="38"/>
  <c r="AE239" i="38"/>
  <c r="AQ241" i="38"/>
  <c r="AE236" i="38"/>
  <c r="AQ237" i="38"/>
  <c r="AQ239" i="38"/>
  <c r="AE240" i="38"/>
  <c r="AQ240" i="38"/>
  <c r="AM241" i="38"/>
  <c r="AQ236" i="38"/>
  <c r="AM240" i="38"/>
  <c r="AE238" i="38"/>
  <c r="AM236" i="38"/>
  <c r="AQ238" i="38"/>
  <c r="AM239" i="38"/>
  <c r="AI242" i="38"/>
  <c r="AI236" i="38"/>
  <c r="AM238" i="38"/>
  <c r="AI239" i="38"/>
  <c r="AI241" i="38"/>
  <c r="AE241" i="38"/>
  <c r="AM242" i="38"/>
  <c r="AQ228" i="38"/>
  <c r="AI230" i="38"/>
  <c r="AM225" i="38"/>
  <c r="AQ226" i="38"/>
  <c r="AE242" i="38"/>
  <c r="AQ242" i="38"/>
  <c r="F227" i="38"/>
  <c r="H227" i="38" s="1"/>
  <c r="AQ225" i="38"/>
  <c r="AM226" i="38"/>
  <c r="F229" i="38"/>
  <c r="AQ229" i="38"/>
  <c r="F226" i="38"/>
  <c r="AE228" i="38"/>
  <c r="AE226" i="38"/>
  <c r="AI227" i="38"/>
  <c r="AM229" i="38"/>
  <c r="AM228" i="38"/>
  <c r="AI228" i="38"/>
  <c r="AI226" i="38"/>
  <c r="AM227" i="38"/>
  <c r="AM230" i="38"/>
  <c r="AE227" i="38"/>
  <c r="F228" i="38"/>
  <c r="H228" i="38" s="1"/>
  <c r="AI229" i="38"/>
  <c r="F230" i="38"/>
  <c r="AE230" i="38"/>
  <c r="AQ227" i="38"/>
  <c r="AE229" i="38"/>
  <c r="AQ230" i="38"/>
  <c r="AM215" i="38"/>
  <c r="AQ216" i="38"/>
  <c r="AI215" i="38"/>
  <c r="AM216" i="38"/>
  <c r="F210" i="38"/>
  <c r="H210" i="38" s="1"/>
  <c r="F220" i="38"/>
  <c r="J220" i="38" s="1"/>
  <c r="AE215" i="38"/>
  <c r="F216" i="38"/>
  <c r="AI216" i="38"/>
  <c r="AM217" i="38"/>
  <c r="F218" i="38"/>
  <c r="AQ215" i="38"/>
  <c r="AE216" i="38"/>
  <c r="F217" i="38"/>
  <c r="J217" i="38" s="1"/>
  <c r="AI217" i="38"/>
  <c r="AM218" i="38"/>
  <c r="AE217" i="38"/>
  <c r="AQ217" i="38"/>
  <c r="AE219" i="38"/>
  <c r="AM220" i="38"/>
  <c r="AE218" i="38"/>
  <c r="AI218" i="38"/>
  <c r="F219" i="38"/>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AM208" i="38"/>
  <c r="AQ211" i="38"/>
  <c r="AQ212" i="38"/>
  <c r="AE208" i="38"/>
  <c r="AI211" i="38"/>
  <c r="AM212" i="38"/>
  <c r="AQ208" i="38"/>
  <c r="AE211" i="38"/>
  <c r="AI212" i="38"/>
  <c r="AE212" i="38"/>
  <c r="F201" i="38"/>
  <c r="J201" i="38" s="1"/>
  <c r="AI192" i="38"/>
  <c r="F202" i="38"/>
  <c r="J202" i="38" s="1"/>
  <c r="AM203" i="38"/>
  <c r="AE204" i="38"/>
  <c r="AQ201" i="38"/>
  <c r="AQ204" i="38"/>
  <c r="F193" i="38"/>
  <c r="J193" i="38" s="1"/>
  <c r="AM201" i="38"/>
  <c r="AM204" i="38"/>
  <c r="AI201" i="38"/>
  <c r="AM202" i="38"/>
  <c r="AQ203" i="38"/>
  <c r="F205" i="38"/>
  <c r="H205" i="38" s="1"/>
  <c r="F203" i="38"/>
  <c r="AI203" i="38"/>
  <c r="AQ202" i="38"/>
  <c r="AE203" i="38"/>
  <c r="AE192" i="38"/>
  <c r="AI205" i="38"/>
  <c r="AQ192" i="38"/>
  <c r="AI202" i="38"/>
  <c r="AM192" i="38"/>
  <c r="AE202" i="38"/>
  <c r="AM194" i="38"/>
  <c r="AQ193" i="38"/>
  <c r="AM205" i="38"/>
  <c r="AE205" i="38"/>
  <c r="AQ205" i="38"/>
  <c r="AQ194" i="38"/>
  <c r="AE195" i="38"/>
  <c r="F194" i="38"/>
  <c r="J194" i="38" s="1"/>
  <c r="AM193" i="38"/>
  <c r="F196" i="38"/>
  <c r="J196" i="38" s="1"/>
  <c r="AI193" i="38"/>
  <c r="AQ195" i="38"/>
  <c r="AE196" i="38"/>
  <c r="AE174" i="38"/>
  <c r="F195" i="38"/>
  <c r="AM195" i="38"/>
  <c r="AI194" i="38"/>
  <c r="AI195" i="38"/>
  <c r="AM196" i="38"/>
  <c r="AE194" i="38"/>
  <c r="AQ196" i="38"/>
  <c r="F197" i="38"/>
  <c r="H197" i="38" s="1"/>
  <c r="AM197" i="38"/>
  <c r="AE197" i="38"/>
  <c r="AQ197" i="38"/>
  <c r="AI170" i="38"/>
  <c r="AI174" i="38"/>
  <c r="AE181" i="38"/>
  <c r="F182" i="38"/>
  <c r="H182" i="38" s="1"/>
  <c r="AM183" i="38"/>
  <c r="AQ170" i="38"/>
  <c r="F166" i="38"/>
  <c r="J166" i="38" s="1"/>
  <c r="AM172" i="38"/>
  <c r="F176" i="38"/>
  <c r="J176" i="38" s="1"/>
  <c r="AQ177" i="38"/>
  <c r="F180" i="38"/>
  <c r="J180" i="38" s="1"/>
  <c r="F170" i="38"/>
  <c r="F173" i="38"/>
  <c r="H173" i="38" s="1"/>
  <c r="AI173" i="38"/>
  <c r="AM174" i="38"/>
  <c r="AI183" i="38"/>
  <c r="AE183" i="38"/>
  <c r="AQ184" i="38"/>
  <c r="AM185" i="38"/>
  <c r="F178" i="38"/>
  <c r="H178" i="38" s="1"/>
  <c r="AM180" i="38"/>
  <c r="AI181" i="38"/>
  <c r="AM182" i="38"/>
  <c r="AQ183" i="38"/>
  <c r="F184" i="38"/>
  <c r="AI185" i="38"/>
  <c r="F181" i="38"/>
  <c r="J181" i="38" s="1"/>
  <c r="AM184" i="38"/>
  <c r="AI188" i="38"/>
  <c r="F189" i="38"/>
  <c r="H189" i="38" s="1"/>
  <c r="AE179" i="38"/>
  <c r="AQ181" i="38"/>
  <c r="AE182" i="38"/>
  <c r="F183" i="38"/>
  <c r="H183" i="38" s="1"/>
  <c r="AI184" i="38"/>
  <c r="F185" i="38"/>
  <c r="J185" i="38" s="1"/>
  <c r="AE185" i="38"/>
  <c r="AE186" i="38"/>
  <c r="F187" i="38"/>
  <c r="J187" i="38" s="1"/>
  <c r="AQ182" i="38"/>
  <c r="AE184" i="38"/>
  <c r="AQ185" i="38"/>
  <c r="AI177" i="38"/>
  <c r="AI172" i="38"/>
  <c r="AE172" i="38"/>
  <c r="AE173" i="38"/>
  <c r="F174" i="38"/>
  <c r="J174" i="38" s="1"/>
  <c r="AI171" i="38"/>
  <c r="F172" i="38"/>
  <c r="H172" i="38" s="1"/>
  <c r="AQ172" i="38"/>
  <c r="AQ173" i="38"/>
  <c r="AQ179" i="38"/>
  <c r="AI175" i="38"/>
  <c r="F177" i="38"/>
  <c r="J177" i="38" s="1"/>
  <c r="F175" i="38"/>
  <c r="J175" i="38" s="1"/>
  <c r="AI179" i="38"/>
  <c r="AE175" i="38"/>
  <c r="AM176" i="38"/>
  <c r="AM177" i="38"/>
  <c r="AM178" i="38"/>
  <c r="AQ175" i="38"/>
  <c r="AI178" i="38"/>
  <c r="AM175" i="38"/>
  <c r="AE176" i="38"/>
  <c r="AE177" i="38"/>
  <c r="AE178" i="38"/>
  <c r="F179" i="38"/>
  <c r="H179" i="38" s="1"/>
  <c r="AE189" i="38"/>
  <c r="AM187" i="38"/>
  <c r="AQ189" i="38"/>
  <c r="F186" i="38"/>
  <c r="J186" i="38" s="1"/>
  <c r="F188" i="38"/>
  <c r="F167" i="38"/>
  <c r="J167" i="38" s="1"/>
  <c r="AM166" i="38"/>
  <c r="AI166" i="38"/>
  <c r="F169" i="38"/>
  <c r="J169" i="38" s="1"/>
  <c r="AE167" i="38"/>
  <c r="F168" i="38"/>
  <c r="J168" i="38" s="1"/>
  <c r="F154" i="38"/>
  <c r="F159" i="38"/>
  <c r="J159" i="38" s="1"/>
  <c r="F151" i="38"/>
  <c r="H151" i="38" s="1"/>
  <c r="F152" i="38"/>
  <c r="J152" i="38" s="1"/>
  <c r="F153" i="38"/>
  <c r="J153" i="38" s="1"/>
  <c r="F156" i="38"/>
  <c r="J156" i="38" s="1"/>
  <c r="AI157" i="38"/>
  <c r="F157" i="38"/>
  <c r="J157" i="38" s="1"/>
  <c r="F155" i="38"/>
  <c r="F160" i="38"/>
  <c r="H160" i="38" s="1"/>
  <c r="F161" i="38"/>
  <c r="F143" i="38"/>
  <c r="F140" i="38"/>
  <c r="J140" i="38" s="1"/>
  <c r="F138" i="38"/>
  <c r="J138" i="38" s="1"/>
  <c r="F139" i="38"/>
  <c r="H139" i="38" s="1"/>
  <c r="F142" i="38"/>
  <c r="H142" i="38" s="1"/>
  <c r="F145" i="38"/>
  <c r="F141" i="38"/>
  <c r="H141" i="38" s="1"/>
  <c r="AE143" i="38"/>
  <c r="F129" i="38"/>
  <c r="J129" i="38" s="1"/>
  <c r="F144" i="38"/>
  <c r="J144" i="38" s="1"/>
  <c r="F137" i="38"/>
  <c r="J137" i="38" s="1"/>
  <c r="F146" i="38"/>
  <c r="H146" i="38" s="1"/>
  <c r="F135" i="38"/>
  <c r="J135" i="38" s="1"/>
  <c r="F136" i="38"/>
  <c r="H136" i="38" s="1"/>
  <c r="F120" i="38"/>
  <c r="J120" i="38" s="1"/>
  <c r="F147" i="38"/>
  <c r="J147" i="38" s="1"/>
  <c r="F127" i="38"/>
  <c r="J127" i="38" s="1"/>
  <c r="F123" i="38"/>
  <c r="H123" i="38" s="1"/>
  <c r="F124" i="38"/>
  <c r="F125" i="38"/>
  <c r="J125" i="38" s="1"/>
  <c r="F126" i="38"/>
  <c r="H126" i="38" s="1"/>
  <c r="F122" i="38"/>
  <c r="H122" i="38" s="1"/>
  <c r="F121" i="38"/>
  <c r="J121" i="38" s="1"/>
  <c r="F130" i="38"/>
  <c r="J130" i="38" s="1"/>
  <c r="F128" i="38"/>
  <c r="H128" i="38" s="1"/>
  <c r="F113" i="38"/>
  <c r="F111" i="38"/>
  <c r="J111" i="38" s="1"/>
  <c r="F114" i="38"/>
  <c r="J114" i="38" s="1"/>
  <c r="F112" i="38"/>
  <c r="H112" i="38" s="1"/>
  <c r="F109" i="38"/>
  <c r="J109" i="38" s="1"/>
  <c r="F116" i="38"/>
  <c r="F110" i="38"/>
  <c r="J110" i="38" s="1"/>
  <c r="F99" i="38"/>
  <c r="J99" i="38" s="1"/>
  <c r="F115" i="38"/>
  <c r="H115" i="38" s="1"/>
  <c r="F98" i="38"/>
  <c r="H98" i="38" s="1"/>
  <c r="F105" i="38"/>
  <c r="H105" i="38" s="1"/>
  <c r="F104" i="38"/>
  <c r="F100" i="38"/>
  <c r="J100" i="38" s="1"/>
  <c r="F102" i="38"/>
  <c r="H102" i="38" s="1"/>
  <c r="F101" i="38"/>
  <c r="H101" i="38" s="1"/>
  <c r="F94" i="38"/>
  <c r="H94" i="38" s="1"/>
  <c r="F91" i="38"/>
  <c r="J91" i="38" s="1"/>
  <c r="F73" i="38"/>
  <c r="J73" i="38" s="1"/>
  <c r="F77" i="38"/>
  <c r="J77" i="38" s="1"/>
  <c r="F93" i="38"/>
  <c r="H93" i="38" s="1"/>
  <c r="F92" i="38"/>
  <c r="H92" i="38" s="1"/>
  <c r="F95" i="38"/>
  <c r="J95" i="38" s="1"/>
  <c r="F78" i="38"/>
  <c r="J78" i="38" s="1"/>
  <c r="F86" i="38"/>
  <c r="J86" i="38" s="1"/>
  <c r="F87" i="38"/>
  <c r="J87" i="38" s="1"/>
  <c r="F76" i="38"/>
  <c r="J76" i="38" s="1"/>
  <c r="F74" i="38"/>
  <c r="J74" i="38" s="1"/>
  <c r="F75" i="38"/>
  <c r="H75" i="38" s="1"/>
  <c r="F79" i="38"/>
  <c r="H79" i="38" s="1"/>
  <c r="F81" i="38"/>
  <c r="J81" i="38" s="1"/>
  <c r="F65" i="38"/>
  <c r="H65" i="38" s="1"/>
  <c r="F80" i="38"/>
  <c r="J80" i="38" s="1"/>
  <c r="F82" i="38"/>
  <c r="J82" i="38" s="1"/>
  <c r="F72" i="38"/>
  <c r="F63" i="38"/>
  <c r="J63" i="38" s="1"/>
  <c r="F64" i="38"/>
  <c r="J64" i="38" s="1"/>
  <c r="F66" i="38"/>
  <c r="J66" i="38" s="1"/>
  <c r="F67" i="38"/>
  <c r="J67" i="38" s="1"/>
  <c r="F70" i="38"/>
  <c r="J70" i="38" s="1"/>
  <c r="F55" i="38"/>
  <c r="J55" i="38" s="1"/>
  <c r="F71" i="38"/>
  <c r="F68" i="38"/>
  <c r="H68" i="38" s="1"/>
  <c r="F56" i="38"/>
  <c r="J56" i="38" s="1"/>
  <c r="F57" i="38"/>
  <c r="J57" i="38" s="1"/>
  <c r="F58" i="38"/>
  <c r="F60" i="38"/>
  <c r="J60" i="38" s="1"/>
  <c r="F52" i="38"/>
  <c r="J52" i="38" s="1"/>
  <c r="F61" i="38"/>
  <c r="J61" i="38" s="1"/>
  <c r="F59" i="38"/>
  <c r="J59" i="38" s="1"/>
  <c r="F53" i="38"/>
  <c r="J53" i="38" s="1"/>
  <c r="F50" i="38"/>
  <c r="H50" i="38" s="1"/>
  <c r="F49" i="38"/>
  <c r="J49" i="38" s="1"/>
  <c r="F41" i="38"/>
  <c r="H41" i="38" s="1"/>
  <c r="F43" i="38"/>
  <c r="H43" i="38" s="1"/>
  <c r="F42" i="38"/>
  <c r="J42" i="38" s="1"/>
  <c r="F37" i="38"/>
  <c r="J37" i="38" s="1"/>
  <c r="F39" i="38"/>
  <c r="H39" i="38" s="1"/>
  <c r="F35" i="38"/>
  <c r="F31" i="38"/>
  <c r="H31" i="38" s="1"/>
  <c r="F33" i="38"/>
  <c r="J33" i="38" s="1"/>
  <c r="F29" i="38"/>
  <c r="J29" i="38" s="1"/>
  <c r="F26" i="38"/>
  <c r="J26" i="38" s="1"/>
  <c r="F19" i="38"/>
  <c r="F24" i="38"/>
  <c r="J24" i="38" s="1"/>
  <c r="F22" i="38"/>
  <c r="J22" i="38" s="1"/>
  <c r="F20" i="38"/>
  <c r="H20" i="38" s="1"/>
  <c r="F23" i="38"/>
  <c r="F17" i="38"/>
  <c r="J17" i="38" s="1"/>
  <c r="F18" i="38"/>
  <c r="J18" i="38" s="1"/>
  <c r="AP542" i="38"/>
  <c r="AP541" i="38" s="1"/>
  <c r="AO542" i="38"/>
  <c r="AO541" i="38" s="1"/>
  <c r="AN542" i="38"/>
  <c r="AN541" i="38" s="1"/>
  <c r="AL542" i="38"/>
  <c r="AL541" i="38" s="1"/>
  <c r="AK542" i="38"/>
  <c r="AK541" i="38" s="1"/>
  <c r="AJ542" i="38"/>
  <c r="AH542" i="38"/>
  <c r="AH541" i="38" s="1"/>
  <c r="AG542" i="38"/>
  <c r="AG541" i="38" s="1"/>
  <c r="AF542" i="38"/>
  <c r="AD542" i="38"/>
  <c r="AD541" i="38" s="1"/>
  <c r="AC542" i="38"/>
  <c r="AC541" i="38" s="1"/>
  <c r="AB542" i="38"/>
  <c r="AB541" i="38" s="1"/>
  <c r="E542" i="38"/>
  <c r="E541" i="38" s="1"/>
  <c r="D542" i="38"/>
  <c r="AP528" i="38"/>
  <c r="AP527" i="38" s="1"/>
  <c r="AO528" i="38"/>
  <c r="AO527" i="38" s="1"/>
  <c r="AN528" i="38"/>
  <c r="AN527" i="38" s="1"/>
  <c r="AL528" i="38"/>
  <c r="AL527" i="38" s="1"/>
  <c r="AK528" i="38"/>
  <c r="AK527" i="38" s="1"/>
  <c r="AJ528" i="38"/>
  <c r="AJ527" i="38" s="1"/>
  <c r="AH528" i="38"/>
  <c r="AH527" i="38" s="1"/>
  <c r="AG528" i="38"/>
  <c r="AG527" i="38" s="1"/>
  <c r="AF528" i="38"/>
  <c r="AF527" i="38" s="1"/>
  <c r="AD528" i="38"/>
  <c r="AD527" i="38" s="1"/>
  <c r="AC528" i="38"/>
  <c r="AC527" i="38" s="1"/>
  <c r="AB528" i="38"/>
  <c r="AB527" i="38" s="1"/>
  <c r="E528" i="38"/>
  <c r="D528" i="38"/>
  <c r="AP509" i="38"/>
  <c r="AO509" i="38"/>
  <c r="AN509" i="38"/>
  <c r="AL509" i="38"/>
  <c r="AK509" i="38"/>
  <c r="AJ509" i="38"/>
  <c r="AH509" i="38"/>
  <c r="AG509" i="38"/>
  <c r="AF509" i="38"/>
  <c r="AD509" i="38"/>
  <c r="AC509" i="38"/>
  <c r="AB509" i="38"/>
  <c r="D509" i="38"/>
  <c r="AP501" i="38"/>
  <c r="AP500" i="38" s="1"/>
  <c r="AO501" i="38"/>
  <c r="AO500" i="38" s="1"/>
  <c r="AN501" i="38"/>
  <c r="AN500" i="38" s="1"/>
  <c r="AL501" i="38"/>
  <c r="AL500" i="38" s="1"/>
  <c r="AK501" i="38"/>
  <c r="AK500" i="38" s="1"/>
  <c r="AJ501" i="38"/>
  <c r="AJ500" i="38" s="1"/>
  <c r="AH501" i="38"/>
  <c r="AH500" i="38" s="1"/>
  <c r="AG501" i="38"/>
  <c r="AG500" i="38" s="1"/>
  <c r="AF501" i="38"/>
  <c r="AF500" i="38" s="1"/>
  <c r="AD501" i="38"/>
  <c r="AD500" i="38" s="1"/>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L498" i="38"/>
  <c r="AL489" i="38" s="1"/>
  <c r="AK498" i="38"/>
  <c r="AK489" i="38" s="1"/>
  <c r="AJ498" i="38"/>
  <c r="AJ489" i="38" s="1"/>
  <c r="AH498" i="38"/>
  <c r="AH489" i="38" s="1"/>
  <c r="AG498" i="38"/>
  <c r="AG489" i="38" s="1"/>
  <c r="AF498" i="38"/>
  <c r="AF489" i="38" s="1"/>
  <c r="AD498" i="38"/>
  <c r="AD489" i="38" s="1"/>
  <c r="AC498" i="38"/>
  <c r="AC489" i="38" s="1"/>
  <c r="AB498" i="38"/>
  <c r="AB489" i="38" s="1"/>
  <c r="E498" i="38"/>
  <c r="D498" i="38"/>
  <c r="AP488" i="38"/>
  <c r="AP485" i="38" s="1"/>
  <c r="AO488" i="38"/>
  <c r="AN488" i="38"/>
  <c r="AN485" i="38" s="1"/>
  <c r="AL488" i="38"/>
  <c r="AL485" i="38" s="1"/>
  <c r="AK488" i="38"/>
  <c r="AK485" i="38" s="1"/>
  <c r="AJ488" i="38"/>
  <c r="AH488" i="38"/>
  <c r="AH485" i="38" s="1"/>
  <c r="AG488" i="38"/>
  <c r="AG485" i="38" s="1"/>
  <c r="AF488" i="38"/>
  <c r="AF485" i="38" s="1"/>
  <c r="AD488" i="38"/>
  <c r="AD485" i="38" s="1"/>
  <c r="AC488" i="38"/>
  <c r="AC485" i="38" s="1"/>
  <c r="AB488" i="38"/>
  <c r="AB485" i="38" s="1"/>
  <c r="E488" i="38"/>
  <c r="D488" i="38"/>
  <c r="D485" i="38" s="1"/>
  <c r="AP469" i="38"/>
  <c r="AP467" i="38" s="1"/>
  <c r="AO469" i="38"/>
  <c r="AO467" i="38" s="1"/>
  <c r="AN469" i="38"/>
  <c r="AL469" i="38"/>
  <c r="AL467" i="38" s="1"/>
  <c r="AK469" i="38"/>
  <c r="AK467" i="38" s="1"/>
  <c r="AJ469" i="38"/>
  <c r="AJ467" i="38" s="1"/>
  <c r="AH469" i="38"/>
  <c r="AH467" i="38" s="1"/>
  <c r="AG469" i="38"/>
  <c r="AG467" i="38" s="1"/>
  <c r="AF469" i="38"/>
  <c r="AF467" i="38" s="1"/>
  <c r="AD469" i="38"/>
  <c r="AD467" i="38" s="1"/>
  <c r="AC469" i="38"/>
  <c r="AC467" i="38" s="1"/>
  <c r="AB469" i="38"/>
  <c r="AB467" i="38" s="1"/>
  <c r="E469" i="38"/>
  <c r="D469" i="38"/>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N345" i="38" s="1"/>
  <c r="AL346" i="38"/>
  <c r="AL345" i="38" s="1"/>
  <c r="AK346" i="38"/>
  <c r="AK345" i="38" s="1"/>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P312" i="38" s="1"/>
  <c r="AO313" i="38"/>
  <c r="AO312" i="38" s="1"/>
  <c r="AN313" i="38"/>
  <c r="AN312" i="38" s="1"/>
  <c r="AL313" i="38"/>
  <c r="AL312" i="38" s="1"/>
  <c r="AK313" i="38"/>
  <c r="AK312" i="38" s="1"/>
  <c r="AJ313" i="38"/>
  <c r="AJ312" i="38" s="1"/>
  <c r="AH313" i="38"/>
  <c r="AH312" i="38" s="1"/>
  <c r="AG313" i="38"/>
  <c r="AG312" i="38" s="1"/>
  <c r="AF313" i="38"/>
  <c r="AF312" i="38" s="1"/>
  <c r="AD313" i="38"/>
  <c r="AC313" i="38"/>
  <c r="AB313" i="38"/>
  <c r="E313" i="38"/>
  <c r="D313" i="38"/>
  <c r="AP268" i="38"/>
  <c r="AP267" i="38" s="1"/>
  <c r="AO268" i="38"/>
  <c r="AO267" i="38" s="1"/>
  <c r="AN268" i="38"/>
  <c r="AN267" i="38" s="1"/>
  <c r="AL268" i="38"/>
  <c r="AL267" i="38" s="1"/>
  <c r="AK268" i="38"/>
  <c r="AK267" i="38" s="1"/>
  <c r="AJ268" i="38"/>
  <c r="AH268" i="38"/>
  <c r="AH267" i="38" s="1"/>
  <c r="AG268" i="38"/>
  <c r="AG267" i="38" s="1"/>
  <c r="AF268" i="38"/>
  <c r="AF267" i="38" s="1"/>
  <c r="AD268" i="38"/>
  <c r="AD267" i="38" s="1"/>
  <c r="AC268" i="38"/>
  <c r="AC267" i="38" s="1"/>
  <c r="AB268" i="38"/>
  <c r="AB267" i="38" s="1"/>
  <c r="E268" i="38"/>
  <c r="D268" i="38"/>
  <c r="AP244" i="38"/>
  <c r="AP243" i="38" s="1"/>
  <c r="AO244" i="38"/>
  <c r="AO243" i="38" s="1"/>
  <c r="AN244" i="38"/>
  <c r="AN243" i="38" s="1"/>
  <c r="AL244" i="38"/>
  <c r="AL243" i="38" s="1"/>
  <c r="AK244" i="38"/>
  <c r="AK243" i="38" s="1"/>
  <c r="AJ244" i="38"/>
  <c r="AJ243" i="38" s="1"/>
  <c r="AH244" i="38"/>
  <c r="AH243" i="38" s="1"/>
  <c r="AG244" i="38"/>
  <c r="AG243" i="38" s="1"/>
  <c r="AF244" i="38"/>
  <c r="AF243" i="38" s="1"/>
  <c r="AD244" i="38"/>
  <c r="AD243" i="38" s="1"/>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D199" i="38" s="1"/>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B198" i="38"/>
  <c r="AP221" i="38"/>
  <c r="AP214" i="38" s="1"/>
  <c r="AO221" i="38"/>
  <c r="AO214" i="38" s="1"/>
  <c r="AN221" i="38"/>
  <c r="AN214" i="38" s="1"/>
  <c r="AL221" i="38"/>
  <c r="AL214" i="38" s="1"/>
  <c r="AK221" i="38"/>
  <c r="AK214" i="38" s="1"/>
  <c r="AJ221" i="38"/>
  <c r="AH221" i="38"/>
  <c r="AH214" i="38" s="1"/>
  <c r="AG221" i="38"/>
  <c r="AG214" i="38" s="1"/>
  <c r="AF221" i="38"/>
  <c r="AD221" i="38"/>
  <c r="AD214" i="38" s="1"/>
  <c r="AC221" i="38"/>
  <c r="AC214" i="38" s="1"/>
  <c r="AB221" i="38"/>
  <c r="AB214" i="38" s="1"/>
  <c r="AP213" i="38"/>
  <c r="AP207" i="38" s="1"/>
  <c r="AO213" i="38"/>
  <c r="AO207" i="38" s="1"/>
  <c r="AN213" i="38"/>
  <c r="AN207" i="38" s="1"/>
  <c r="AL213" i="38"/>
  <c r="AL207" i="38" s="1"/>
  <c r="AK213" i="38"/>
  <c r="AK207" i="38" s="1"/>
  <c r="AJ213" i="38"/>
  <c r="AH213" i="38"/>
  <c r="AH207" i="38" s="1"/>
  <c r="AG213" i="38"/>
  <c r="AG207" i="38" s="1"/>
  <c r="AF213" i="38"/>
  <c r="AF207" i="38" s="1"/>
  <c r="AD213" i="38"/>
  <c r="AD207" i="38" s="1"/>
  <c r="AC213" i="38"/>
  <c r="AC207" i="38" s="1"/>
  <c r="AB213" i="38"/>
  <c r="AB207" i="38" s="1"/>
  <c r="AP165" i="38"/>
  <c r="AP164" i="38" s="1"/>
  <c r="AO165" i="38"/>
  <c r="AO164" i="38" s="1"/>
  <c r="AN165" i="38"/>
  <c r="AN164" i="38" s="1"/>
  <c r="AL165" i="38"/>
  <c r="AL164" i="38" s="1"/>
  <c r="AK165" i="38"/>
  <c r="AK164" i="38" s="1"/>
  <c r="AJ165" i="38"/>
  <c r="AJ164" i="38" s="1"/>
  <c r="AH165" i="38"/>
  <c r="AH164" i="38" s="1"/>
  <c r="AG165" i="38"/>
  <c r="AG164" i="38" s="1"/>
  <c r="AF165" i="38"/>
  <c r="AF164" i="38" s="1"/>
  <c r="AD165" i="38"/>
  <c r="AD164" i="38" s="1"/>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E149" i="38" s="1"/>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E133" i="38" s="1"/>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E118" i="38" s="1"/>
  <c r="D119" i="38"/>
  <c r="AP117" i="38"/>
  <c r="AP107" i="38" s="1"/>
  <c r="AO117" i="38"/>
  <c r="AN117" i="38"/>
  <c r="AL117" i="38"/>
  <c r="AK117" i="38"/>
  <c r="AK107" i="38" s="1"/>
  <c r="AJ117" i="38"/>
  <c r="AH117" i="38"/>
  <c r="AG117" i="38"/>
  <c r="AF117" i="38"/>
  <c r="AF107" i="38" s="1"/>
  <c r="AD117" i="38"/>
  <c r="AC117" i="38"/>
  <c r="AB11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P96" i="38" s="1"/>
  <c r="AO103" i="38"/>
  <c r="AN103" i="38"/>
  <c r="AL103" i="38"/>
  <c r="AK103" i="38"/>
  <c r="AK96" i="38" s="1"/>
  <c r="AJ103" i="38"/>
  <c r="AH103" i="38"/>
  <c r="AG103" i="38"/>
  <c r="AF103" i="38"/>
  <c r="AD103" i="38"/>
  <c r="AC103" i="38"/>
  <c r="AB103" i="38"/>
  <c r="AP90" i="38"/>
  <c r="AO90" i="38"/>
  <c r="AN90" i="38"/>
  <c r="AL90" i="38"/>
  <c r="AK90" i="38"/>
  <c r="AK89" i="38" s="1"/>
  <c r="AJ90" i="38"/>
  <c r="AH90" i="38"/>
  <c r="AG90" i="38"/>
  <c r="AF90" i="38"/>
  <c r="AD90" i="38"/>
  <c r="AC90" i="38"/>
  <c r="AB90" i="38"/>
  <c r="E90" i="38"/>
  <c r="E89" i="38" s="1"/>
  <c r="D90" i="38"/>
  <c r="D89" i="38" s="1"/>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I12" i="38" s="1"/>
  <c r="G96" i="38"/>
  <c r="I96" i="38"/>
  <c r="G118" i="38"/>
  <c r="I118" i="38"/>
  <c r="G133" i="38"/>
  <c r="G106" i="38" s="1"/>
  <c r="I133" i="38"/>
  <c r="G149" i="38"/>
  <c r="I149" i="38"/>
  <c r="G164" i="38"/>
  <c r="I164" i="38"/>
  <c r="G199" i="38"/>
  <c r="G190" i="38"/>
  <c r="I199" i="38"/>
  <c r="I190" i="38"/>
  <c r="G223" i="38"/>
  <c r="G222" i="38" s="1"/>
  <c r="I223" i="38"/>
  <c r="I222" i="38" s="1"/>
  <c r="G243" i="38"/>
  <c r="I243" i="38"/>
  <c r="G267" i="38"/>
  <c r="I267" i="38"/>
  <c r="G312" i="38"/>
  <c r="I312" i="38"/>
  <c r="G328" i="38"/>
  <c r="I328" i="38"/>
  <c r="I327" i="38" s="1"/>
  <c r="G345" i="38"/>
  <c r="I345" i="38"/>
  <c r="G389" i="38"/>
  <c r="I389" i="38"/>
  <c r="G398" i="38"/>
  <c r="G397" i="38" s="1"/>
  <c r="I398" i="38"/>
  <c r="G500" i="38"/>
  <c r="I500" i="38"/>
  <c r="I499" i="38" s="1"/>
  <c r="G527" i="38"/>
  <c r="I527" i="38"/>
  <c r="I526" i="38" s="1"/>
  <c r="G13" i="38"/>
  <c r="G12" i="38"/>
  <c r="I13" i="38"/>
  <c r="G526" i="38"/>
  <c r="F131" i="38"/>
  <c r="F163" i="38"/>
  <c r="F198" i="38"/>
  <c r="F62" i="38"/>
  <c r="J62" i="38" s="1"/>
  <c r="F103" i="38"/>
  <c r="F162" i="38"/>
  <c r="J162" i="38" s="1"/>
  <c r="F88" i="38"/>
  <c r="J88" i="38" s="1"/>
  <c r="F36" i="38"/>
  <c r="J36" i="38" s="1"/>
  <c r="F132" i="38"/>
  <c r="F54" i="38"/>
  <c r="H54" i="38" s="1"/>
  <c r="F85" i="38"/>
  <c r="F221" i="38"/>
  <c r="J221" i="38" s="1"/>
  <c r="F234" i="38"/>
  <c r="H234" i="38" s="1"/>
  <c r="G499" i="38"/>
  <c r="I397" i="38"/>
  <c r="F206" i="38"/>
  <c r="H206" i="38" s="1"/>
  <c r="F213" i="38"/>
  <c r="H213" i="38" s="1"/>
  <c r="F148" i="38"/>
  <c r="J148" i="38" s="1"/>
  <c r="F117" i="38"/>
  <c r="H117" i="38" s="1"/>
  <c r="F51" i="38"/>
  <c r="H51" i="38" s="1"/>
  <c r="G327" i="38"/>
  <c r="G20" i="8"/>
  <c r="J22" i="8"/>
  <c r="J21" i="8"/>
  <c r="J20" i="8"/>
  <c r="G17" i="8"/>
  <c r="D15" i="38" s="1"/>
  <c r="J17" i="8"/>
  <c r="J18" i="8"/>
  <c r="J19" i="8"/>
  <c r="N12" i="44"/>
  <c r="L12" i="44"/>
  <c r="J12" i="44"/>
  <c r="H12" i="44"/>
  <c r="H27" i="23"/>
  <c r="I27" i="23"/>
  <c r="J27" i="23"/>
  <c r="K27" i="23"/>
  <c r="L27" i="23"/>
  <c r="M27" i="23"/>
  <c r="N27" i="23"/>
  <c r="O27" i="23"/>
  <c r="O36" i="33"/>
  <c r="N36" i="33"/>
  <c r="M36" i="33"/>
  <c r="L36" i="33"/>
  <c r="K36" i="33"/>
  <c r="J36" i="33"/>
  <c r="I36" i="33"/>
  <c r="H36" i="33"/>
  <c r="N43" i="30"/>
  <c r="L43" i="30"/>
  <c r="J43" i="30"/>
  <c r="H43" i="30"/>
  <c r="N13" i="29"/>
  <c r="L13" i="29"/>
  <c r="J13" i="29"/>
  <c r="H13" i="29"/>
  <c r="N24" i="28"/>
  <c r="L24" i="28"/>
  <c r="J24" i="28"/>
  <c r="H24" i="28"/>
  <c r="E15" i="38"/>
  <c r="G26" i="8"/>
  <c r="G28" i="8" s="1"/>
  <c r="D14" i="38"/>
  <c r="AB14" i="38"/>
  <c r="O50" i="43"/>
  <c r="Q50" i="43"/>
  <c r="O49" i="43"/>
  <c r="P49" i="43"/>
  <c r="O48" i="43"/>
  <c r="Q48" i="43"/>
  <c r="O47" i="43"/>
  <c r="P47" i="43"/>
  <c r="O46" i="43"/>
  <c r="Q46" i="43"/>
  <c r="O45" i="43"/>
  <c r="P45" i="43"/>
  <c r="O44" i="43"/>
  <c r="Q44" i="43"/>
  <c r="O43" i="43"/>
  <c r="P43" i="43"/>
  <c r="O42" i="43"/>
  <c r="Q42" i="43"/>
  <c r="O41" i="43"/>
  <c r="P41" i="43"/>
  <c r="O40" i="43"/>
  <c r="Q40" i="43"/>
  <c r="O39" i="43"/>
  <c r="Q39" i="43" s="1"/>
  <c r="P39" i="43"/>
  <c r="O38" i="43"/>
  <c r="Q38" i="43"/>
  <c r="O37" i="43"/>
  <c r="P37" i="43"/>
  <c r="O36" i="43"/>
  <c r="Q36" i="43"/>
  <c r="O35" i="43"/>
  <c r="Q35" i="43" s="1"/>
  <c r="P35" i="43"/>
  <c r="O34" i="43"/>
  <c r="Q34" i="43"/>
  <c r="O33" i="43"/>
  <c r="P33" i="43"/>
  <c r="O32" i="43"/>
  <c r="Q32" i="43"/>
  <c r="O31" i="43"/>
  <c r="Q31" i="43" s="1"/>
  <c r="P31" i="43"/>
  <c r="O30" i="43"/>
  <c r="Q30" i="43"/>
  <c r="O29" i="43"/>
  <c r="P29" i="43"/>
  <c r="O28" i="43"/>
  <c r="Q28" i="43"/>
  <c r="O27" i="43"/>
  <c r="P27" i="43"/>
  <c r="O26" i="43"/>
  <c r="Q26" i="43"/>
  <c r="O25" i="43"/>
  <c r="P25" i="43"/>
  <c r="O24" i="43"/>
  <c r="Q24" i="43"/>
  <c r="O23" i="43"/>
  <c r="P23" i="43"/>
  <c r="O22" i="43"/>
  <c r="Q22" i="43"/>
  <c r="O21" i="43"/>
  <c r="P21" i="43"/>
  <c r="O20" i="43"/>
  <c r="Q20" i="43"/>
  <c r="O19" i="43"/>
  <c r="Q19" i="43" s="1"/>
  <c r="P19" i="43"/>
  <c r="O18" i="43"/>
  <c r="Q18" i="43"/>
  <c r="O17" i="43"/>
  <c r="Q17"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F26" i="42"/>
  <c r="F25" i="42"/>
  <c r="F24" i="42"/>
  <c r="F23" i="42"/>
  <c r="F22" i="42"/>
  <c r="F21" i="42"/>
  <c r="F20" i="42"/>
  <c r="F19" i="42"/>
  <c r="I17" i="42"/>
  <c r="F17" i="42"/>
  <c r="E391" i="38" s="1"/>
  <c r="E17" i="12"/>
  <c r="F17" i="12" s="1"/>
  <c r="F24" i="40"/>
  <c r="I23" i="40"/>
  <c r="F23" i="40"/>
  <c r="AJ424" i="38" s="1"/>
  <c r="AM424" i="38" s="1"/>
  <c r="AC424" i="38"/>
  <c r="AE424" i="38" s="1"/>
  <c r="I22" i="40"/>
  <c r="F22" i="40"/>
  <c r="AC423" i="38" s="1"/>
  <c r="AE423" i="38" s="1"/>
  <c r="I21" i="40"/>
  <c r="F21" i="40"/>
  <c r="AC422" i="38" s="1"/>
  <c r="AE422" i="38" s="1"/>
  <c r="I20" i="40"/>
  <c r="F20" i="40"/>
  <c r="AC421" i="38" s="1"/>
  <c r="AE421" i="38" s="1"/>
  <c r="I19" i="40"/>
  <c r="F19" i="40"/>
  <c r="AJ420" i="38" s="1"/>
  <c r="AM420" i="38" s="1"/>
  <c r="AC420" i="38"/>
  <c r="AE420" i="38" s="1"/>
  <c r="I18" i="40"/>
  <c r="F18" i="40"/>
  <c r="AC419" i="38" s="1"/>
  <c r="AE419" i="38" s="1"/>
  <c r="AC418" i="38"/>
  <c r="AE418" i="38" s="1"/>
  <c r="AC417" i="38"/>
  <c r="AE417" i="38" s="1"/>
  <c r="AC416" i="38"/>
  <c r="AE416" i="38" s="1"/>
  <c r="AC415" i="38"/>
  <c r="AE415" i="38" s="1"/>
  <c r="AC414" i="38"/>
  <c r="AE414" i="38" s="1"/>
  <c r="AC413" i="38"/>
  <c r="AE413" i="38" s="1"/>
  <c r="AC412" i="38"/>
  <c r="AE412" i="38" s="1"/>
  <c r="AC411" i="38"/>
  <c r="AE411" i="38" s="1"/>
  <c r="AC410" i="38"/>
  <c r="AE410" i="38" s="1"/>
  <c r="AL409" i="38"/>
  <c r="AM409" i="38" s="1"/>
  <c r="AC408" i="38"/>
  <c r="AE408" i="38" s="1"/>
  <c r="AC407" i="38"/>
  <c r="AE407" i="38" s="1"/>
  <c r="AC406" i="38"/>
  <c r="AE406" i="38" s="1"/>
  <c r="AC405" i="38"/>
  <c r="AE405" i="38" s="1"/>
  <c r="I17" i="40"/>
  <c r="F17" i="40"/>
  <c r="AB404" i="38" s="1"/>
  <c r="D404" i="38"/>
  <c r="AB32" i="38"/>
  <c r="F32" i="38"/>
  <c r="J32" i="38" s="1"/>
  <c r="Q23" i="43"/>
  <c r="Q21" i="43"/>
  <c r="Q37" i="43"/>
  <c r="Q29" i="43"/>
  <c r="Q45" i="43"/>
  <c r="Q47" i="43"/>
  <c r="Q27" i="43"/>
  <c r="Q43" i="43"/>
  <c r="Q25" i="43"/>
  <c r="Q33" i="43"/>
  <c r="Q41" i="43"/>
  <c r="Q49" i="43"/>
  <c r="P18" i="43"/>
  <c r="P20" i="43"/>
  <c r="P22" i="43"/>
  <c r="P24" i="43"/>
  <c r="P26" i="43"/>
  <c r="P28" i="43"/>
  <c r="P30" i="43"/>
  <c r="P32" i="43"/>
  <c r="P34" i="43"/>
  <c r="P36" i="43"/>
  <c r="P38" i="43"/>
  <c r="P40" i="43"/>
  <c r="P42" i="43"/>
  <c r="P44" i="43"/>
  <c r="P46" i="43"/>
  <c r="P48" i="43"/>
  <c r="P50" i="43"/>
  <c r="D10" i="43"/>
  <c r="P17" i="43"/>
  <c r="J26" i="10"/>
  <c r="I26" i="10"/>
  <c r="I25" i="10"/>
  <c r="I24" i="10"/>
  <c r="I23" i="10"/>
  <c r="I22" i="10"/>
  <c r="I21" i="10"/>
  <c r="I20" i="10"/>
  <c r="I19" i="10"/>
  <c r="I18" i="10"/>
  <c r="I18" i="12"/>
  <c r="I17" i="10"/>
  <c r="I19" i="9"/>
  <c r="I25" i="9"/>
  <c r="I24" i="9"/>
  <c r="I23" i="9"/>
  <c r="I22" i="9"/>
  <c r="I21" i="9"/>
  <c r="I20" i="9"/>
  <c r="J28" i="8"/>
  <c r="J27" i="8"/>
  <c r="J26" i="8"/>
  <c r="G17" i="7"/>
  <c r="AB158" i="38" s="1"/>
  <c r="G18" i="7"/>
  <c r="AB171" i="38" s="1"/>
  <c r="J18" i="7"/>
  <c r="G19" i="7"/>
  <c r="J19" i="7"/>
  <c r="AB193" i="38"/>
  <c r="AC193" i="38"/>
  <c r="E20" i="7"/>
  <c r="G20" i="7" s="1"/>
  <c r="J20" i="7"/>
  <c r="E21" i="7"/>
  <c r="G21" i="7" s="1"/>
  <c r="J21" i="7"/>
  <c r="E22" i="7"/>
  <c r="G22" i="7" s="1"/>
  <c r="J22" i="7"/>
  <c r="D158" i="38"/>
  <c r="F158" i="38" s="1"/>
  <c r="AF565" i="38"/>
  <c r="AI565" i="38" s="1"/>
  <c r="E561" i="38"/>
  <c r="AB69" i="38"/>
  <c r="AB561" i="38"/>
  <c r="AB560" i="38" s="1"/>
  <c r="D561" i="38"/>
  <c r="AC565" i="38"/>
  <c r="AE565" i="38" s="1"/>
  <c r="F69" i="38"/>
  <c r="O29" i="34"/>
  <c r="N29" i="34"/>
  <c r="M29" i="34"/>
  <c r="L29" i="34"/>
  <c r="K29" i="34"/>
  <c r="J29" i="34"/>
  <c r="I29" i="34"/>
  <c r="H29" i="34"/>
  <c r="Q29" i="34"/>
  <c r="N14" i="31"/>
  <c r="L14" i="31"/>
  <c r="J14" i="31"/>
  <c r="H14" i="31"/>
  <c r="F22" i="12"/>
  <c r="F21" i="12"/>
  <c r="F20" i="12"/>
  <c r="F19" i="12"/>
  <c r="F18" i="12"/>
  <c r="F26" i="10"/>
  <c r="E322" i="38" s="1"/>
  <c r="AD322" i="38"/>
  <c r="F25" i="10"/>
  <c r="AD317" i="38" s="1"/>
  <c r="AE317" i="38" s="1"/>
  <c r="F24" i="10"/>
  <c r="F23" i="10"/>
  <c r="AO357" i="38"/>
  <c r="AQ357" i="38" s="1"/>
  <c r="F22" i="10"/>
  <c r="F21" i="10"/>
  <c r="F20" i="10"/>
  <c r="F19" i="10"/>
  <c r="F18" i="10"/>
  <c r="F17" i="10"/>
  <c r="F26" i="9"/>
  <c r="AB350" i="38" s="1"/>
  <c r="F25" i="9"/>
  <c r="F24" i="9"/>
  <c r="F23" i="9"/>
  <c r="F22" i="9"/>
  <c r="F21" i="9"/>
  <c r="F20" i="9"/>
  <c r="AC348" i="38" s="1"/>
  <c r="F19" i="9"/>
  <c r="AB162" i="38"/>
  <c r="T10" i="4"/>
  <c r="T31" i="4" s="1"/>
  <c r="I22" i="27"/>
  <c r="AJ350" i="38"/>
  <c r="AM350" i="38" s="1"/>
  <c r="AO350" i="38"/>
  <c r="AQ350" i="38" s="1"/>
  <c r="AD350" i="38"/>
  <c r="AP45" i="38"/>
  <c r="F45" i="38"/>
  <c r="H45" i="38" s="1"/>
  <c r="AD14" i="38"/>
  <c r="E14" i="38"/>
  <c r="AB27" i="38"/>
  <c r="F27" i="38"/>
  <c r="J27" i="38" s="1"/>
  <c r="AB21" i="38"/>
  <c r="E28" i="38"/>
  <c r="F28" i="38" s="1"/>
  <c r="J28" i="38" s="1"/>
  <c r="AC21" i="38"/>
  <c r="F21" i="38"/>
  <c r="J21" i="38" s="1"/>
  <c r="F417" i="38" l="1"/>
  <c r="AQ155" i="38"/>
  <c r="AI156" i="38"/>
  <c r="D10" i="12"/>
  <c r="AI169" i="38"/>
  <c r="AI168" i="38"/>
  <c r="AI167" i="38"/>
  <c r="AQ154" i="38"/>
  <c r="AE157" i="38"/>
  <c r="AQ157" i="38"/>
  <c r="AQ158" i="38"/>
  <c r="AM186" i="38"/>
  <c r="AQ187" i="38"/>
  <c r="AQ188" i="38"/>
  <c r="AM189" i="38"/>
  <c r="AI140" i="38"/>
  <c r="AI152" i="38"/>
  <c r="AI153" i="38"/>
  <c r="AM154" i="38"/>
  <c r="AI155" i="38"/>
  <c r="AM158" i="38"/>
  <c r="AE169" i="38"/>
  <c r="AM168" i="38"/>
  <c r="AE166" i="38"/>
  <c r="AE187" i="38"/>
  <c r="K416" i="7"/>
  <c r="K415" i="7"/>
  <c r="K414" i="7"/>
  <c r="K417" i="7"/>
  <c r="K412" i="7"/>
  <c r="K418" i="7"/>
  <c r="K413" i="7"/>
  <c r="F481" i="38"/>
  <c r="J481" i="38" s="1"/>
  <c r="F471" i="38"/>
  <c r="H471" i="38" s="1"/>
  <c r="D64" i="40"/>
  <c r="E348" i="38"/>
  <c r="F348" i="38" s="1"/>
  <c r="AG366" i="38"/>
  <c r="AI366" i="38" s="1"/>
  <c r="D28" i="40"/>
  <c r="AJ421" i="38"/>
  <c r="AM421" i="38" s="1"/>
  <c r="AR421" i="38" s="1"/>
  <c r="AJ422" i="38"/>
  <c r="AM422" i="38" s="1"/>
  <c r="AR422" i="38" s="1"/>
  <c r="AJ423" i="38"/>
  <c r="AM423" i="38" s="1"/>
  <c r="D46" i="40"/>
  <c r="D10" i="40"/>
  <c r="E420" i="38"/>
  <c r="F420" i="38" s="1"/>
  <c r="H420" i="38" s="1"/>
  <c r="E225" i="38"/>
  <c r="E223" i="38" s="1"/>
  <c r="D91" i="42"/>
  <c r="D31" i="42"/>
  <c r="D54" i="42"/>
  <c r="AQ152" i="38"/>
  <c r="AE156" i="38"/>
  <c r="AM169" i="38"/>
  <c r="AQ168" i="38"/>
  <c r="AM167" i="38"/>
  <c r="AM188" i="38"/>
  <c r="AM170" i="38"/>
  <c r="AQ176" i="38"/>
  <c r="AE180" i="38"/>
  <c r="AB322" i="38"/>
  <c r="AE322" i="38" s="1"/>
  <c r="AR322" i="38" s="1"/>
  <c r="AC366" i="38"/>
  <c r="AC345" i="38" s="1"/>
  <c r="AD366" i="38"/>
  <c r="E366" i="38"/>
  <c r="F366" i="38" s="1"/>
  <c r="J366" i="38" s="1"/>
  <c r="D52" i="10"/>
  <c r="AB366" i="38"/>
  <c r="AB345" i="38" s="1"/>
  <c r="D106" i="10"/>
  <c r="D76" i="10"/>
  <c r="AQ139" i="38"/>
  <c r="AQ156" i="38"/>
  <c r="D30" i="9"/>
  <c r="AM145" i="38"/>
  <c r="AE139" i="38"/>
  <c r="AM155" i="38"/>
  <c r="AI158" i="38"/>
  <c r="AI123" i="38"/>
  <c r="AI144" i="38"/>
  <c r="AI159" i="38"/>
  <c r="AE188" i="38"/>
  <c r="AM171" i="38"/>
  <c r="AM173" i="38"/>
  <c r="AR173" i="38" s="1"/>
  <c r="AM179" i="38"/>
  <c r="AR179" i="38" s="1"/>
  <c r="AM181" i="38"/>
  <c r="AR181" i="38" s="1"/>
  <c r="AE155" i="38"/>
  <c r="AQ169" i="38"/>
  <c r="AQ186" i="38"/>
  <c r="AQ174" i="38"/>
  <c r="AR174" i="38" s="1"/>
  <c r="AI176" i="38"/>
  <c r="AQ178" i="38"/>
  <c r="AI180" i="38"/>
  <c r="AQ180" i="38"/>
  <c r="AI182" i="38"/>
  <c r="AI197" i="38"/>
  <c r="AR197" i="38" s="1"/>
  <c r="AI196" i="38"/>
  <c r="AR196" i="38" s="1"/>
  <c r="AQ153" i="38"/>
  <c r="AF89" i="38"/>
  <c r="AP89" i="38"/>
  <c r="AQ138" i="38"/>
  <c r="AQ159" i="38"/>
  <c r="AO118" i="38"/>
  <c r="AQ120" i="38"/>
  <c r="AC133" i="38"/>
  <c r="AN133" i="38"/>
  <c r="AL199" i="38"/>
  <c r="AF133" i="38"/>
  <c r="AP133" i="38"/>
  <c r="AD199" i="38"/>
  <c r="AD190" i="38" s="1"/>
  <c r="AO199" i="38"/>
  <c r="AO190" i="38" s="1"/>
  <c r="AN199" i="38"/>
  <c r="AN190" i="38" s="1"/>
  <c r="AD83" i="38"/>
  <c r="AF199" i="38"/>
  <c r="AF190" i="38" s="1"/>
  <c r="AP348" i="38"/>
  <c r="AQ348" i="38" s="1"/>
  <c r="AF348" i="38"/>
  <c r="AI348" i="38" s="1"/>
  <c r="AD357" i="38"/>
  <c r="AE357" i="38" s="1"/>
  <c r="AR357" i="38" s="1"/>
  <c r="E357" i="38"/>
  <c r="F357" i="38" s="1"/>
  <c r="J357" i="38" s="1"/>
  <c r="D121" i="10"/>
  <c r="D10" i="10"/>
  <c r="AJ385" i="38"/>
  <c r="AJ383" i="38" s="1"/>
  <c r="AM383" i="38" s="1"/>
  <c r="E385" i="38"/>
  <c r="E383" i="38" s="1"/>
  <c r="I106" i="38"/>
  <c r="I566" i="38" s="1"/>
  <c r="AD349" i="38"/>
  <c r="AE349" i="38" s="1"/>
  <c r="AR349" i="38" s="1"/>
  <c r="E349" i="38"/>
  <c r="F349" i="38" s="1"/>
  <c r="J349" i="38" s="1"/>
  <c r="E317" i="38"/>
  <c r="F317" i="38" s="1"/>
  <c r="J317" i="38" s="1"/>
  <c r="BH3" i="9"/>
  <c r="BI3" i="8"/>
  <c r="BI3" i="7"/>
  <c r="BI3" i="43"/>
  <c r="BI3" i="42"/>
  <c r="BI3" i="40"/>
  <c r="BH3" i="12"/>
  <c r="BI3" i="10"/>
  <c r="AF350" i="38"/>
  <c r="AI350" i="38" s="1"/>
  <c r="E350" i="38"/>
  <c r="F350" i="38" s="1"/>
  <c r="H350" i="38" s="1"/>
  <c r="G566" i="38"/>
  <c r="D93" i="10"/>
  <c r="P62" i="43"/>
  <c r="P70" i="43"/>
  <c r="P78" i="43"/>
  <c r="P86" i="43"/>
  <c r="P29" i="34"/>
  <c r="BH3" i="7"/>
  <c r="BN3" i="7"/>
  <c r="BP3" i="9"/>
  <c r="BT3" i="10"/>
  <c r="BC3" i="12"/>
  <c r="BG3" i="40"/>
  <c r="BJ3" i="10"/>
  <c r="BM3" i="42"/>
  <c r="BF3" i="10"/>
  <c r="BE3" i="8"/>
  <c r="BG3" i="9"/>
  <c r="BK3" i="8"/>
  <c r="BM3" i="9"/>
  <c r="C217" i="27"/>
  <c r="E215" i="27"/>
  <c r="AH118" i="38"/>
  <c r="AK133" i="38"/>
  <c r="AJ199" i="38"/>
  <c r="D59" i="9"/>
  <c r="BE3" i="7"/>
  <c r="BQ3" i="10"/>
  <c r="BS3" i="12"/>
  <c r="BD3" i="40"/>
  <c r="BG3" i="42"/>
  <c r="BJ3" i="43"/>
  <c r="BM3" i="43"/>
  <c r="BR3" i="9"/>
  <c r="BF3" i="42"/>
  <c r="BU3" i="8"/>
  <c r="BD3" i="9"/>
  <c r="BH3" i="10"/>
  <c r="BK3" i="10"/>
  <c r="BM3" i="12"/>
  <c r="E193" i="12" s="1"/>
  <c r="F193" i="12" s="1"/>
  <c r="D213" i="27"/>
  <c r="E216" i="27"/>
  <c r="AJ118" i="38"/>
  <c r="AK199" i="38"/>
  <c r="AK190" i="38" s="1"/>
  <c r="D72" i="42"/>
  <c r="BP3" i="12"/>
  <c r="BD3" i="42"/>
  <c r="BJ3" i="7"/>
  <c r="BT3" i="9"/>
  <c r="BE3" i="10"/>
  <c r="BG3" i="12"/>
  <c r="BK3" i="40"/>
  <c r="BN3" i="42"/>
  <c r="D31" i="10"/>
  <c r="Z271" i="38"/>
  <c r="M315" i="38"/>
  <c r="Q66" i="43"/>
  <c r="Q74" i="43"/>
  <c r="Q82" i="43"/>
  <c r="Q90" i="43"/>
  <c r="BQ3" i="40"/>
  <c r="BD3" i="43"/>
  <c r="BI3" i="9"/>
  <c r="P63" i="43"/>
  <c r="P71" i="43"/>
  <c r="P79" i="43"/>
  <c r="P87" i="43"/>
  <c r="BU3" i="7"/>
  <c r="BK3" i="7"/>
  <c r="BM3" i="7"/>
  <c r="BQ3" i="42"/>
  <c r="BI3" i="12"/>
  <c r="BT3" i="12"/>
  <c r="BE3" i="40"/>
  <c r="BH3" i="42"/>
  <c r="C213" i="27"/>
  <c r="D216" i="27"/>
  <c r="D46" i="9"/>
  <c r="BD3" i="7"/>
  <c r="BQ3" i="43"/>
  <c r="BD3" i="8"/>
  <c r="BJ3" i="40"/>
  <c r="Q34" i="45"/>
  <c r="I10" i="27" s="1"/>
  <c r="AF118" i="38"/>
  <c r="AP118" i="38"/>
  <c r="AH133" i="38"/>
  <c r="AG199" i="38"/>
  <c r="AG190" i="38" s="1"/>
  <c r="AB225" i="38"/>
  <c r="AE225" i="38" s="1"/>
  <c r="D139" i="12"/>
  <c r="G27" i="8"/>
  <c r="Z178" i="38"/>
  <c r="Z536" i="38"/>
  <c r="Z510" i="38"/>
  <c r="Z423" i="38"/>
  <c r="Z563" i="38"/>
  <c r="Z548" i="38"/>
  <c r="Z454" i="38"/>
  <c r="Z347" i="38"/>
  <c r="Z70" i="38"/>
  <c r="Z513" i="38"/>
  <c r="Z422" i="38"/>
  <c r="Z36" i="38"/>
  <c r="Z504" i="38"/>
  <c r="Z410" i="38"/>
  <c r="Z305" i="38"/>
  <c r="Z539" i="38"/>
  <c r="Z490" i="38"/>
  <c r="Z442" i="38"/>
  <c r="Z402" i="38"/>
  <c r="Z320" i="38"/>
  <c r="Z224" i="38"/>
  <c r="Z559" i="38"/>
  <c r="Z525" i="38"/>
  <c r="Z476" i="38"/>
  <c r="Z434" i="38"/>
  <c r="Z386" i="38"/>
  <c r="Z294" i="38"/>
  <c r="Z204" i="38"/>
  <c r="Z516" i="38"/>
  <c r="Z35" i="38"/>
  <c r="Z524" i="38"/>
  <c r="Z82" i="38"/>
  <c r="Z220" i="38"/>
  <c r="Z288" i="38"/>
  <c r="Z177" i="38"/>
  <c r="Z77" i="38"/>
  <c r="Z551" i="38"/>
  <c r="Z421" i="38"/>
  <c r="Z180" i="38"/>
  <c r="Z148" i="38"/>
  <c r="Z60" i="38"/>
  <c r="Z538" i="38"/>
  <c r="Z275" i="38"/>
  <c r="Z488" i="38"/>
  <c r="Z401" i="38"/>
  <c r="Z230" i="38"/>
  <c r="Z32" i="38"/>
  <c r="Z277" i="38"/>
  <c r="Z147" i="38"/>
  <c r="Z377" i="38"/>
  <c r="Z466" i="38"/>
  <c r="Z368" i="38"/>
  <c r="Z174" i="38"/>
  <c r="Z366" i="38"/>
  <c r="Z246" i="38"/>
  <c r="Z113" i="38"/>
  <c r="Z332" i="38"/>
  <c r="Z445" i="38"/>
  <c r="Z317" i="38"/>
  <c r="Z128" i="38"/>
  <c r="Z341" i="38"/>
  <c r="Z208" i="38"/>
  <c r="Z80" i="38"/>
  <c r="D57" i="12"/>
  <c r="Q11" i="30" s="1"/>
  <c r="AD348" i="38"/>
  <c r="AE348" i="38" s="1"/>
  <c r="Y212" i="38"/>
  <c r="Z193" i="38"/>
  <c r="Z231" i="38"/>
  <c r="Z268" i="38"/>
  <c r="Z292" i="38"/>
  <c r="Z313" i="38"/>
  <c r="Z340" i="38"/>
  <c r="Z361" i="38"/>
  <c r="Z381" i="38"/>
  <c r="Z38" i="38"/>
  <c r="Z84" i="38"/>
  <c r="Z202" i="38"/>
  <c r="Z250" i="38"/>
  <c r="Z276" i="38"/>
  <c r="Z304" i="38"/>
  <c r="Z326" i="38"/>
  <c r="Z349" i="38"/>
  <c r="Z373" i="38"/>
  <c r="Z24" i="38"/>
  <c r="Z46" i="38"/>
  <c r="Z72" i="38"/>
  <c r="Z94" i="38"/>
  <c r="Z117" i="38"/>
  <c r="Z143" i="38"/>
  <c r="Z167" i="38"/>
  <c r="Z188" i="38"/>
  <c r="Z217" i="38"/>
  <c r="Z241" i="38"/>
  <c r="Z264" i="38"/>
  <c r="Z289" i="38"/>
  <c r="Z309" i="38"/>
  <c r="Z333" i="38"/>
  <c r="Z358" i="38"/>
  <c r="Z378" i="38"/>
  <c r="Z40" i="38"/>
  <c r="Z74" i="38"/>
  <c r="Z111" i="38"/>
  <c r="Z145" i="38"/>
  <c r="Z182" i="38"/>
  <c r="Z219" i="38"/>
  <c r="Z257" i="38"/>
  <c r="Z291" i="38"/>
  <c r="Z325" i="38"/>
  <c r="Z360" i="38"/>
  <c r="Z391" i="38"/>
  <c r="Z409" i="38"/>
  <c r="Z425" i="38"/>
  <c r="Z441" i="38"/>
  <c r="Z457" i="38"/>
  <c r="Z475" i="38"/>
  <c r="Z493" i="38"/>
  <c r="Z512" i="38"/>
  <c r="Z530" i="38"/>
  <c r="Z547" i="38"/>
  <c r="Z17" i="38"/>
  <c r="Z52" i="38"/>
  <c r="Z86" i="38"/>
  <c r="Z123" i="38"/>
  <c r="Z157" i="38"/>
  <c r="Z195" i="38"/>
  <c r="Z233" i="38"/>
  <c r="Z270" i="38"/>
  <c r="Z302" i="38"/>
  <c r="Z338" i="38"/>
  <c r="Z371" i="38"/>
  <c r="Z396" i="38"/>
  <c r="Z414" i="38"/>
  <c r="Z430" i="38"/>
  <c r="Z446" i="38"/>
  <c r="Z463" i="38"/>
  <c r="Z480" i="38"/>
  <c r="Z498" i="38"/>
  <c r="Z517" i="38"/>
  <c r="Z535" i="38"/>
  <c r="Z552" i="38"/>
  <c r="Z18" i="38"/>
  <c r="Z87" i="38"/>
  <c r="Z159" i="38"/>
  <c r="Z234" i="38"/>
  <c r="Z303" i="38"/>
  <c r="Z372" i="38"/>
  <c r="Z415" i="38"/>
  <c r="Z447" i="38"/>
  <c r="Z481" i="38"/>
  <c r="Z518" i="38"/>
  <c r="Z553" i="38"/>
  <c r="Z44" i="38"/>
  <c r="Z186" i="38"/>
  <c r="Z331" i="38"/>
  <c r="Z427" i="38"/>
  <c r="Z495" i="38"/>
  <c r="Z564" i="38"/>
  <c r="Y359" i="38"/>
  <c r="Z240" i="38"/>
  <c r="Z296" i="38"/>
  <c r="Z344" i="38"/>
  <c r="Z20" i="38"/>
  <c r="Z59" i="38"/>
  <c r="Z90" i="38"/>
  <c r="Z126" i="38"/>
  <c r="Z152" i="38"/>
  <c r="Z184" i="38"/>
  <c r="Z221" i="38"/>
  <c r="Z255" i="38"/>
  <c r="Z281" i="38"/>
  <c r="Z314" i="38"/>
  <c r="Z346" i="38"/>
  <c r="Z374" i="38"/>
  <c r="Z49" i="38"/>
  <c r="Z92" i="38"/>
  <c r="Z137" i="38"/>
  <c r="Z192" i="38"/>
  <c r="Z239" i="38"/>
  <c r="Z283" i="38"/>
  <c r="Z335" i="38"/>
  <c r="Z376" i="38"/>
  <c r="Z405" i="38"/>
  <c r="Z429" i="38"/>
  <c r="Z449" i="38"/>
  <c r="Z471" i="38"/>
  <c r="Z497" i="38"/>
  <c r="Z520" i="38"/>
  <c r="Z543" i="38"/>
  <c r="Z25" i="38"/>
  <c r="Z69" i="38"/>
  <c r="Z114" i="38"/>
  <c r="Z168" i="38"/>
  <c r="Z213" i="38"/>
  <c r="Z261" i="38"/>
  <c r="Z310" i="38"/>
  <c r="Z355" i="38"/>
  <c r="Z392" i="38"/>
  <c r="Z418" i="38"/>
  <c r="Z438" i="38"/>
  <c r="Z458" i="38"/>
  <c r="Z484" i="38"/>
  <c r="Z508" i="38"/>
  <c r="Z531" i="38"/>
  <c r="Z556" i="38"/>
  <c r="Z53" i="38"/>
  <c r="Z141" i="38"/>
  <c r="Z253" i="38"/>
  <c r="Z339" i="38"/>
  <c r="Z407" i="38"/>
  <c r="Z455" i="38"/>
  <c r="Z501" i="38"/>
  <c r="Z545" i="38"/>
  <c r="Z78" i="38"/>
  <c r="Z262" i="38"/>
  <c r="Z411" i="38"/>
  <c r="Z514" i="38"/>
  <c r="Z81" i="38"/>
  <c r="Z209" i="38"/>
  <c r="Z351" i="38"/>
  <c r="Z436" i="38"/>
  <c r="Z506" i="38"/>
  <c r="Z56" i="38"/>
  <c r="Z127" i="38"/>
  <c r="Z200" i="38"/>
  <c r="Z274" i="38"/>
  <c r="Z342" i="38"/>
  <c r="Z400" i="38"/>
  <c r="Z432" i="38"/>
  <c r="Z465" i="38"/>
  <c r="Z502" i="38"/>
  <c r="Z537" i="38"/>
  <c r="Z97" i="38"/>
  <c r="Z244" i="38"/>
  <c r="Z380" i="38"/>
  <c r="Z451" i="38"/>
  <c r="Z522" i="38"/>
  <c r="Z65" i="38"/>
  <c r="Z229" i="38"/>
  <c r="Z367" i="38"/>
  <c r="Z444" i="38"/>
  <c r="Z515" i="38"/>
  <c r="Z558" i="38"/>
  <c r="Z197" i="38"/>
  <c r="Z272" i="38"/>
  <c r="Z322" i="38"/>
  <c r="Z365" i="38"/>
  <c r="Z42" i="38"/>
  <c r="Z76" i="38"/>
  <c r="Z109" i="38"/>
  <c r="Z135" i="38"/>
  <c r="Z172" i="38"/>
  <c r="Z203" i="38"/>
  <c r="Z237" i="38"/>
  <c r="Z273" i="38"/>
  <c r="Z297" i="38"/>
  <c r="Z329" i="38"/>
  <c r="Z362" i="38"/>
  <c r="Z22" i="38"/>
  <c r="Z66" i="38"/>
  <c r="Z120" i="38"/>
  <c r="Z165" i="38"/>
  <c r="Z210" i="38"/>
  <c r="Z266" i="38"/>
  <c r="Z307" i="38"/>
  <c r="Z352" i="38"/>
  <c r="Z395" i="38"/>
  <c r="Z417" i="38"/>
  <c r="Z437" i="38"/>
  <c r="Z462" i="38"/>
  <c r="Z483" i="38"/>
  <c r="Z507" i="38"/>
  <c r="Z534" i="38"/>
  <c r="Z555" i="38"/>
  <c r="Z43" i="38"/>
  <c r="Z95" i="38"/>
  <c r="Z140" i="38"/>
  <c r="Z185" i="38"/>
  <c r="Z242" i="38"/>
  <c r="Z286" i="38"/>
  <c r="Z330" i="38"/>
  <c r="Z379" i="38"/>
  <c r="Z406" i="38"/>
  <c r="Z426" i="38"/>
  <c r="Z450" i="38"/>
  <c r="Z472" i="38"/>
  <c r="Z494" i="38"/>
  <c r="Z521" i="38"/>
  <c r="Z544" i="38"/>
  <c r="Z565" i="38"/>
  <c r="Z105" i="38"/>
  <c r="Z196" i="38"/>
  <c r="Z287" i="38"/>
  <c r="Z388" i="38"/>
  <c r="Z431" i="38"/>
  <c r="Z473" i="38"/>
  <c r="Z528" i="38"/>
  <c r="Z546" i="38"/>
  <c r="Z150" i="38"/>
  <c r="Z364" i="38"/>
  <c r="Z460" i="38"/>
  <c r="Z549" i="38"/>
  <c r="Z136" i="38"/>
  <c r="Z282" i="38"/>
  <c r="Z404" i="38"/>
  <c r="Z470" i="38"/>
  <c r="Z21" i="38"/>
  <c r="Z91" i="38"/>
  <c r="Z163" i="38"/>
  <c r="Z238" i="38"/>
  <c r="Z306" i="38"/>
  <c r="Z375" i="38"/>
  <c r="Z416" i="38"/>
  <c r="Z448" i="38"/>
  <c r="Z482" i="38"/>
  <c r="Z519" i="38"/>
  <c r="Z26" i="38"/>
  <c r="Z169" i="38"/>
  <c r="Z311" i="38"/>
  <c r="Z419" i="38"/>
  <c r="Z486" i="38"/>
  <c r="Z557" i="38"/>
  <c r="Z153" i="38"/>
  <c r="Z298" i="38"/>
  <c r="Z412" i="38"/>
  <c r="Z478" i="38"/>
  <c r="Z550" i="38"/>
  <c r="Z225" i="38"/>
  <c r="Z479" i="38"/>
  <c r="Z433" i="38"/>
  <c r="Z385" i="38"/>
  <c r="Z299" i="38"/>
  <c r="Z201" i="38"/>
  <c r="Z101" i="38"/>
  <c r="Z382" i="38"/>
  <c r="Z323" i="38"/>
  <c r="Z259" i="38"/>
  <c r="Z198" i="38"/>
  <c r="Z130" i="38"/>
  <c r="Z63" i="38"/>
  <c r="Z357" i="38"/>
  <c r="Z254" i="38"/>
  <c r="Z503" i="38"/>
  <c r="Z453" i="38"/>
  <c r="Z413" i="38"/>
  <c r="Z343" i="38"/>
  <c r="Z249" i="38"/>
  <c r="Z154" i="38"/>
  <c r="Z57" i="38"/>
  <c r="Z350" i="38"/>
  <c r="Z293" i="38"/>
  <c r="Z228" i="38"/>
  <c r="Z161" i="38"/>
  <c r="Z99" i="38"/>
  <c r="Z30" i="38"/>
  <c r="Z308" i="38"/>
  <c r="Z146" i="38"/>
  <c r="Y50" i="38"/>
  <c r="Z64" i="38"/>
  <c r="F157" i="8"/>
  <c r="G157" i="8" s="1"/>
  <c r="G184" i="8"/>
  <c r="F159" i="8"/>
  <c r="G159" i="8" s="1"/>
  <c r="F106" i="8"/>
  <c r="G106" i="8" s="1"/>
  <c r="G144" i="8"/>
  <c r="F178" i="8"/>
  <c r="G178" i="8" s="1"/>
  <c r="T15" i="38"/>
  <c r="Z15" i="38"/>
  <c r="F77" i="8"/>
  <c r="G77" i="8" s="1"/>
  <c r="F76" i="8"/>
  <c r="G76" i="8" s="1"/>
  <c r="F136" i="8"/>
  <c r="G136" i="8" s="1"/>
  <c r="F135" i="8"/>
  <c r="G135" i="8" s="1"/>
  <c r="F138" i="8"/>
  <c r="G138" i="8" s="1"/>
  <c r="AB16" i="38"/>
  <c r="AD16" i="38"/>
  <c r="G141" i="8"/>
  <c r="G162" i="8"/>
  <c r="F103" i="8"/>
  <c r="G103" i="8" s="1"/>
  <c r="F190" i="8"/>
  <c r="G190" i="8" s="1"/>
  <c r="F191" i="8"/>
  <c r="G191" i="8" s="1"/>
  <c r="D16" i="38"/>
  <c r="F16" i="38" s="1"/>
  <c r="J16" i="38" s="1"/>
  <c r="G115" i="8"/>
  <c r="F85" i="8"/>
  <c r="G85" i="8" s="1"/>
  <c r="F86" i="8"/>
  <c r="G86" i="8" s="1"/>
  <c r="G55" i="8"/>
  <c r="F132" i="8"/>
  <c r="G132" i="8" s="1"/>
  <c r="G181" i="8"/>
  <c r="G118" i="8"/>
  <c r="G119" i="8"/>
  <c r="Z129" i="38"/>
  <c r="Z71" i="38"/>
  <c r="Y320" i="38"/>
  <c r="Y33" i="38"/>
  <c r="Z216" i="38"/>
  <c r="Z179" i="38"/>
  <c r="Z121" i="38"/>
  <c r="Z54" i="38"/>
  <c r="Y285" i="38"/>
  <c r="Y58" i="38"/>
  <c r="Z166" i="38"/>
  <c r="Z102" i="38"/>
  <c r="Z27" i="38"/>
  <c r="Y171" i="38"/>
  <c r="D171" i="38"/>
  <c r="F171" i="38" s="1"/>
  <c r="J171" i="38" s="1"/>
  <c r="Q11" i="21"/>
  <c r="V201" i="38"/>
  <c r="G18" i="8"/>
  <c r="G19" i="8"/>
  <c r="F15" i="38"/>
  <c r="J15" i="38" s="1"/>
  <c r="AB15" i="38"/>
  <c r="AA15" i="38"/>
  <c r="AD15" i="38"/>
  <c r="G22" i="8"/>
  <c r="G21" i="8"/>
  <c r="AA64" i="38"/>
  <c r="AD64" i="38"/>
  <c r="AD47" i="38" s="1"/>
  <c r="G79" i="8"/>
  <c r="G80" i="8"/>
  <c r="F100" i="8"/>
  <c r="G100" i="8" s="1"/>
  <c r="F101" i="8"/>
  <c r="G101" i="8" s="1"/>
  <c r="G109" i="8"/>
  <c r="G110" i="8"/>
  <c r="G112" i="8"/>
  <c r="G113" i="8"/>
  <c r="G53" i="8"/>
  <c r="F70" i="8"/>
  <c r="G70" i="8" s="1"/>
  <c r="F71" i="8"/>
  <c r="G71" i="8" s="1"/>
  <c r="G82" i="8"/>
  <c r="G83" i="8"/>
  <c r="G50" i="8"/>
  <c r="F73" i="8"/>
  <c r="G73" i="8" s="1"/>
  <c r="F74" i="8"/>
  <c r="G74" i="8" s="1"/>
  <c r="G165" i="8"/>
  <c r="G166" i="8"/>
  <c r="AM143" i="38"/>
  <c r="AM161" i="38"/>
  <c r="AM152" i="38"/>
  <c r="AM153" i="38"/>
  <c r="F480" i="38"/>
  <c r="J480" i="38" s="1"/>
  <c r="F476" i="38"/>
  <c r="J476" i="38" s="1"/>
  <c r="F510" i="38"/>
  <c r="J510" i="38" s="1"/>
  <c r="F371" i="38"/>
  <c r="H371" i="38" s="1"/>
  <c r="AQ124" i="38"/>
  <c r="AQ125" i="38"/>
  <c r="AI137" i="38"/>
  <c r="AQ144" i="38"/>
  <c r="AI154" i="38"/>
  <c r="AF83" i="38"/>
  <c r="AK83" i="38"/>
  <c r="AP83" i="38"/>
  <c r="AC89" i="38"/>
  <c r="AH89" i="38"/>
  <c r="AC96" i="38"/>
  <c r="AH96" i="38"/>
  <c r="AN96" i="38"/>
  <c r="AH107" i="38"/>
  <c r="AN107" i="38"/>
  <c r="F409" i="38"/>
  <c r="H409" i="38" s="1"/>
  <c r="AR184" i="38"/>
  <c r="AM110" i="38"/>
  <c r="AM127" i="38"/>
  <c r="AE120" i="38"/>
  <c r="AM121" i="38"/>
  <c r="AE123" i="38"/>
  <c r="AI124" i="38"/>
  <c r="AM125" i="38"/>
  <c r="AM135" i="38"/>
  <c r="AM136" i="38"/>
  <c r="AM137" i="38"/>
  <c r="AM146" i="38"/>
  <c r="AM144" i="38"/>
  <c r="AI145" i="38"/>
  <c r="AE138" i="38"/>
  <c r="AI138" i="38"/>
  <c r="AM138" i="38"/>
  <c r="AI143" i="38"/>
  <c r="AQ142" i="38"/>
  <c r="AI142" i="38"/>
  <c r="AQ141" i="38"/>
  <c r="AI141" i="38"/>
  <c r="AM139" i="38"/>
  <c r="AM140" i="38"/>
  <c r="AM159" i="38"/>
  <c r="AE160" i="38"/>
  <c r="AM160" i="38"/>
  <c r="AI151" i="38"/>
  <c r="AM151" i="38"/>
  <c r="AE152" i="38"/>
  <c r="AE153" i="38"/>
  <c r="AE154" i="38"/>
  <c r="AM156" i="38"/>
  <c r="AM157" i="38"/>
  <c r="AR157" i="38" s="1"/>
  <c r="AE168" i="38"/>
  <c r="AQ167" i="38"/>
  <c r="AQ166" i="38"/>
  <c r="AR166" i="38" s="1"/>
  <c r="AI186" i="38"/>
  <c r="AI187" i="38"/>
  <c r="AR187" i="38" s="1"/>
  <c r="AI189" i="38"/>
  <c r="AR189" i="38" s="1"/>
  <c r="AE170" i="38"/>
  <c r="AQ171" i="38"/>
  <c r="AD89" i="38"/>
  <c r="AJ89" i="38"/>
  <c r="AO89" i="38"/>
  <c r="AD96" i="38"/>
  <c r="AJ96" i="38"/>
  <c r="AO96" i="38"/>
  <c r="AD107" i="38"/>
  <c r="AJ107" i="38"/>
  <c r="AO107" i="38"/>
  <c r="AB107" i="38"/>
  <c r="AG107" i="38"/>
  <c r="AL107" i="38"/>
  <c r="AL133" i="38"/>
  <c r="AK118" i="38"/>
  <c r="F384" i="38"/>
  <c r="J384" i="38" s="1"/>
  <c r="F445" i="38"/>
  <c r="H445" i="38" s="1"/>
  <c r="F439" i="38"/>
  <c r="J439" i="38" s="1"/>
  <c r="F418" i="38"/>
  <c r="H418" i="38" s="1"/>
  <c r="F422" i="38"/>
  <c r="H422" i="38" s="1"/>
  <c r="F377" i="38"/>
  <c r="J377" i="38" s="1"/>
  <c r="F392" i="38"/>
  <c r="H392" i="38" s="1"/>
  <c r="F394" i="38"/>
  <c r="H394" i="38" s="1"/>
  <c r="F447" i="38"/>
  <c r="J447" i="38" s="1"/>
  <c r="F451" i="38"/>
  <c r="J451" i="38" s="1"/>
  <c r="F429" i="38"/>
  <c r="H429" i="38" s="1"/>
  <c r="F437" i="38"/>
  <c r="H437" i="38" s="1"/>
  <c r="F441" i="38"/>
  <c r="H441" i="38" s="1"/>
  <c r="F443" i="38"/>
  <c r="J443" i="38" s="1"/>
  <c r="F405" i="38"/>
  <c r="H405" i="38" s="1"/>
  <c r="F413" i="38"/>
  <c r="H413" i="38" s="1"/>
  <c r="F421" i="38"/>
  <c r="H421" i="38" s="1"/>
  <c r="F425" i="38"/>
  <c r="H425" i="38" s="1"/>
  <c r="F427" i="38"/>
  <c r="J427" i="38" s="1"/>
  <c r="F400" i="38"/>
  <c r="H400" i="38" s="1"/>
  <c r="F402" i="38"/>
  <c r="H402" i="38" s="1"/>
  <c r="F456" i="38"/>
  <c r="J456" i="38" s="1"/>
  <c r="F463" i="38"/>
  <c r="J463" i="38" s="1"/>
  <c r="F460" i="38"/>
  <c r="J460" i="38" s="1"/>
  <c r="F462" i="38"/>
  <c r="J462" i="38" s="1"/>
  <c r="F468" i="38"/>
  <c r="J468" i="38" s="1"/>
  <c r="F484" i="38"/>
  <c r="J484" i="38" s="1"/>
  <c r="F483" i="38"/>
  <c r="H483" i="38" s="1"/>
  <c r="F479" i="38"/>
  <c r="J479" i="38" s="1"/>
  <c r="F473" i="38"/>
  <c r="H473" i="38" s="1"/>
  <c r="F475" i="38"/>
  <c r="H475" i="38" s="1"/>
  <c r="F486" i="38"/>
  <c r="H486" i="38" s="1"/>
  <c r="F497" i="38"/>
  <c r="J497" i="38" s="1"/>
  <c r="F496" i="38"/>
  <c r="H496" i="38" s="1"/>
  <c r="F492" i="38"/>
  <c r="J492" i="38" s="1"/>
  <c r="F494" i="38"/>
  <c r="J494" i="38" s="1"/>
  <c r="F503" i="38"/>
  <c r="H503" i="38" s="1"/>
  <c r="F506" i="38"/>
  <c r="J506" i="38" s="1"/>
  <c r="F525" i="38"/>
  <c r="H525" i="38" s="1"/>
  <c r="F519" i="38"/>
  <c r="J519" i="38" s="1"/>
  <c r="F522" i="38"/>
  <c r="J522" i="38" s="1"/>
  <c r="F512" i="38"/>
  <c r="J512" i="38" s="1"/>
  <c r="F516" i="38"/>
  <c r="H516" i="38" s="1"/>
  <c r="F531" i="38"/>
  <c r="J531" i="38" s="1"/>
  <c r="F533" i="38"/>
  <c r="H533" i="38" s="1"/>
  <c r="F539" i="38"/>
  <c r="J539" i="38" s="1"/>
  <c r="F535" i="38"/>
  <c r="H535" i="38" s="1"/>
  <c r="F546" i="38"/>
  <c r="H546" i="38" s="1"/>
  <c r="F548" i="38"/>
  <c r="J548" i="38" s="1"/>
  <c r="F552" i="38"/>
  <c r="H552" i="38" s="1"/>
  <c r="F554" i="38"/>
  <c r="J554" i="38" s="1"/>
  <c r="F556" i="38"/>
  <c r="H556" i="38" s="1"/>
  <c r="F562" i="38"/>
  <c r="J562" i="38" s="1"/>
  <c r="F564" i="38"/>
  <c r="J564" i="38" s="1"/>
  <c r="F46" i="38"/>
  <c r="J46" i="38" s="1"/>
  <c r="F44" i="38"/>
  <c r="J44" i="38" s="1"/>
  <c r="F40" i="38"/>
  <c r="H40" i="38" s="1"/>
  <c r="F38" i="38"/>
  <c r="H38" i="38" s="1"/>
  <c r="F34" i="38"/>
  <c r="H34" i="38" s="1"/>
  <c r="F30" i="38"/>
  <c r="H30" i="38" s="1"/>
  <c r="F25" i="38"/>
  <c r="H25" i="38" s="1"/>
  <c r="F391" i="38"/>
  <c r="J391" i="38" s="1"/>
  <c r="F404" i="38"/>
  <c r="H404" i="38" s="1"/>
  <c r="D467" i="38"/>
  <c r="D489" i="38"/>
  <c r="E527" i="38"/>
  <c r="E526" i="38" s="1"/>
  <c r="E560" i="38"/>
  <c r="D541" i="38"/>
  <c r="F541" i="38" s="1"/>
  <c r="F362" i="38"/>
  <c r="J362" i="38" s="1"/>
  <c r="F490" i="38"/>
  <c r="J490" i="38" s="1"/>
  <c r="F502" i="38"/>
  <c r="J502" i="38" s="1"/>
  <c r="F507" i="38"/>
  <c r="J507" i="38" s="1"/>
  <c r="F523" i="38"/>
  <c r="J523" i="38" s="1"/>
  <c r="F521" i="38"/>
  <c r="J521" i="38" s="1"/>
  <c r="F511" i="38"/>
  <c r="H511" i="38" s="1"/>
  <c r="F513" i="38"/>
  <c r="J513" i="38" s="1"/>
  <c r="F515" i="38"/>
  <c r="H515" i="38" s="1"/>
  <c r="F530" i="38"/>
  <c r="J530" i="38" s="1"/>
  <c r="F538" i="38"/>
  <c r="H538" i="38" s="1"/>
  <c r="F536" i="38"/>
  <c r="H536" i="38" s="1"/>
  <c r="E489" i="38"/>
  <c r="D527" i="38"/>
  <c r="AE109" i="38"/>
  <c r="AE127" i="38"/>
  <c r="AM120" i="38"/>
  <c r="AM123" i="38"/>
  <c r="AM124" i="38"/>
  <c r="AM147" i="38"/>
  <c r="AB201" i="38"/>
  <c r="AB199" i="38" s="1"/>
  <c r="L201" i="38"/>
  <c r="M248" i="38"/>
  <c r="D169" i="7"/>
  <c r="D118" i="7"/>
  <c r="D149" i="7"/>
  <c r="D74" i="7"/>
  <c r="D104" i="7"/>
  <c r="V315" i="38"/>
  <c r="D184" i="7"/>
  <c r="D225" i="38"/>
  <c r="M225" i="38"/>
  <c r="D132" i="7"/>
  <c r="Q10" i="30" s="1"/>
  <c r="AB248" i="38"/>
  <c r="AB243" i="38" s="1"/>
  <c r="D248" i="38"/>
  <c r="D243" i="38" s="1"/>
  <c r="AA225" i="38"/>
  <c r="AF225" i="38"/>
  <c r="AI225" i="38" s="1"/>
  <c r="M201" i="38"/>
  <c r="D315" i="38"/>
  <c r="D312" i="38" s="1"/>
  <c r="L248" i="38"/>
  <c r="AB164" i="38"/>
  <c r="AB191" i="38"/>
  <c r="D88" i="7"/>
  <c r="Q33" i="21" s="1"/>
  <c r="I33" i="21" s="1"/>
  <c r="I37" i="21" s="1"/>
  <c r="D199" i="7"/>
  <c r="Q11" i="29" s="1"/>
  <c r="AC201" i="38"/>
  <c r="AC199" i="38" s="1"/>
  <c r="AA201" i="38"/>
  <c r="F379" i="38"/>
  <c r="J379" i="38" s="1"/>
  <c r="F358" i="38"/>
  <c r="J358" i="38" s="1"/>
  <c r="F324" i="38"/>
  <c r="J324" i="38" s="1"/>
  <c r="F455" i="38"/>
  <c r="J455" i="38" s="1"/>
  <c r="F452" i="38"/>
  <c r="J452" i="38" s="1"/>
  <c r="F430" i="38"/>
  <c r="J430" i="38" s="1"/>
  <c r="F440" i="38"/>
  <c r="J440" i="38" s="1"/>
  <c r="F423" i="38"/>
  <c r="J423" i="38" s="1"/>
  <c r="F406" i="38"/>
  <c r="J406" i="38" s="1"/>
  <c r="F410" i="38"/>
  <c r="H410" i="38" s="1"/>
  <c r="F414" i="38"/>
  <c r="J414" i="38" s="1"/>
  <c r="D93" i="12"/>
  <c r="Q9" i="29" s="1"/>
  <c r="I9" i="29" s="1"/>
  <c r="F319" i="38"/>
  <c r="J319" i="38" s="1"/>
  <c r="F333" i="38"/>
  <c r="H333" i="38" s="1"/>
  <c r="F334" i="38"/>
  <c r="H334" i="38" s="1"/>
  <c r="F381" i="38"/>
  <c r="J381" i="38" s="1"/>
  <c r="F363" i="38"/>
  <c r="H363" i="38" s="1"/>
  <c r="F367" i="38"/>
  <c r="H367" i="38" s="1"/>
  <c r="F373" i="38"/>
  <c r="J373" i="38" s="1"/>
  <c r="F375" i="38"/>
  <c r="H375" i="38" s="1"/>
  <c r="F347" i="38"/>
  <c r="J347" i="38" s="1"/>
  <c r="F352" i="38"/>
  <c r="J352" i="38" s="1"/>
  <c r="F354" i="38"/>
  <c r="J354" i="38" s="1"/>
  <c r="F388" i="38"/>
  <c r="J388" i="38" s="1"/>
  <c r="F454" i="38"/>
  <c r="J454" i="38" s="1"/>
  <c r="F449" i="38"/>
  <c r="H449" i="38" s="1"/>
  <c r="F431" i="38"/>
  <c r="J431" i="38" s="1"/>
  <c r="F433" i="38"/>
  <c r="H433" i="38" s="1"/>
  <c r="F435" i="38"/>
  <c r="J435" i="38" s="1"/>
  <c r="H194" i="38"/>
  <c r="D43" i="12"/>
  <c r="Q12" i="22" s="1"/>
  <c r="D198" i="12"/>
  <c r="D74" i="12"/>
  <c r="Q9" i="46" s="1"/>
  <c r="Q29" i="46" s="1"/>
  <c r="I21" i="27" s="1"/>
  <c r="D120" i="12"/>
  <c r="Q12" i="21" s="1"/>
  <c r="Y194" i="38"/>
  <c r="D154" i="12"/>
  <c r="Q13" i="31" s="1"/>
  <c r="D213" i="12"/>
  <c r="Q9" i="31" s="1"/>
  <c r="Y360" i="38"/>
  <c r="Y123" i="38"/>
  <c r="Y17" i="38"/>
  <c r="Y193" i="38"/>
  <c r="Y183" i="38"/>
  <c r="Y385" i="38"/>
  <c r="AQ113" i="38"/>
  <c r="AN118" i="38"/>
  <c r="AI114" i="38"/>
  <c r="AI120" i="38"/>
  <c r="AM142" i="38"/>
  <c r="AI139" i="38"/>
  <c r="AI160" i="38"/>
  <c r="AM116" i="38"/>
  <c r="AM128" i="38"/>
  <c r="AM122" i="38"/>
  <c r="AQ126" i="38"/>
  <c r="AQ127" i="38"/>
  <c r="AQ128" i="38"/>
  <c r="AE137" i="38"/>
  <c r="AE146" i="38"/>
  <c r="AQ145" i="38"/>
  <c r="AE142" i="38"/>
  <c r="AE159" i="38"/>
  <c r="AE161" i="38"/>
  <c r="AE151" i="38"/>
  <c r="AB133" i="38"/>
  <c r="AE122" i="38"/>
  <c r="AL89" i="38"/>
  <c r="AL96" i="38"/>
  <c r="AA248" i="38"/>
  <c r="AC248" i="38"/>
  <c r="D44" i="7"/>
  <c r="F287" i="38"/>
  <c r="J287" i="38" s="1"/>
  <c r="F291" i="38"/>
  <c r="J291" i="38" s="1"/>
  <c r="AM97" i="38"/>
  <c r="AM114" i="38"/>
  <c r="H100" i="38"/>
  <c r="F304" i="38"/>
  <c r="J304" i="38" s="1"/>
  <c r="F310" i="38"/>
  <c r="H310" i="38" s="1"/>
  <c r="F289" i="38"/>
  <c r="H289" i="38" s="1"/>
  <c r="F293" i="38"/>
  <c r="H293" i="38" s="1"/>
  <c r="F314" i="38"/>
  <c r="H314" i="38" s="1"/>
  <c r="F340" i="38"/>
  <c r="J340" i="38" s="1"/>
  <c r="F356" i="38"/>
  <c r="J356" i="38" s="1"/>
  <c r="F359" i="38"/>
  <c r="H359" i="38" s="1"/>
  <c r="F361" i="38"/>
  <c r="J361" i="38" s="1"/>
  <c r="H80" i="38"/>
  <c r="H168" i="38"/>
  <c r="F337" i="38"/>
  <c r="J337" i="38" s="1"/>
  <c r="F343" i="38"/>
  <c r="H343" i="38" s="1"/>
  <c r="F365" i="38"/>
  <c r="J365" i="38" s="1"/>
  <c r="F369" i="38"/>
  <c r="J369" i="38" s="1"/>
  <c r="J178" i="38"/>
  <c r="F279" i="38"/>
  <c r="J279" i="38" s="1"/>
  <c r="F281" i="38"/>
  <c r="J281" i="38" s="1"/>
  <c r="F295" i="38"/>
  <c r="J295" i="38" s="1"/>
  <c r="H67" i="38"/>
  <c r="J43" i="38"/>
  <c r="J39" i="38"/>
  <c r="AB315" i="38"/>
  <c r="AL83" i="38"/>
  <c r="AD133" i="38"/>
  <c r="AB83" i="38"/>
  <c r="AL499" i="38"/>
  <c r="AG133" i="38"/>
  <c r="AC118" i="38"/>
  <c r="AD118" i="38"/>
  <c r="AE341" i="38"/>
  <c r="AM86" i="38"/>
  <c r="AI94" i="38"/>
  <c r="AM93" i="38"/>
  <c r="AE108" i="38"/>
  <c r="AQ115" i="38"/>
  <c r="AM113" i="38"/>
  <c r="AE110" i="38"/>
  <c r="AM111" i="38"/>
  <c r="AM129" i="38"/>
  <c r="AI126" i="38"/>
  <c r="AM126" i="38"/>
  <c r="AI127" i="38"/>
  <c r="AI122" i="38"/>
  <c r="AL118" i="38"/>
  <c r="AJ499" i="38"/>
  <c r="AE69" i="38"/>
  <c r="AF47" i="38"/>
  <c r="AP47" i="38"/>
  <c r="AI102" i="38"/>
  <c r="AM115" i="38"/>
  <c r="AE114" i="38"/>
  <c r="AE112" i="38"/>
  <c r="AE129" i="38"/>
  <c r="AE126" i="38"/>
  <c r="AE128" i="38"/>
  <c r="AE121" i="38"/>
  <c r="AE124" i="38"/>
  <c r="AE125" i="38"/>
  <c r="AE147" i="38"/>
  <c r="AE135" i="38"/>
  <c r="AE136" i="38"/>
  <c r="AE144" i="38"/>
  <c r="AE145" i="38"/>
  <c r="AE140" i="38"/>
  <c r="AQ383" i="38"/>
  <c r="D28" i="7"/>
  <c r="Q11" i="22" s="1"/>
  <c r="AA171" i="38"/>
  <c r="F273" i="38"/>
  <c r="J273" i="38" s="1"/>
  <c r="F326" i="38"/>
  <c r="J326" i="38" s="1"/>
  <c r="F325" i="38"/>
  <c r="H325" i="38" s="1"/>
  <c r="AC171" i="38"/>
  <c r="AC164" i="38" s="1"/>
  <c r="AQ501" i="38"/>
  <c r="AK398" i="38"/>
  <c r="AK397" i="38" s="1"/>
  <c r="AR287" i="38"/>
  <c r="AR321" i="38"/>
  <c r="AR551" i="38"/>
  <c r="AP199" i="38"/>
  <c r="AP190" i="38" s="1"/>
  <c r="AR247" i="38"/>
  <c r="AR293" i="38"/>
  <c r="AR271" i="38"/>
  <c r="AR356" i="38"/>
  <c r="AQ560" i="38"/>
  <c r="AE63" i="38"/>
  <c r="AQ82" i="38"/>
  <c r="AM74" i="38"/>
  <c r="AE84" i="38"/>
  <c r="AI91" i="38"/>
  <c r="AI101" i="38"/>
  <c r="AQ102" i="38"/>
  <c r="AM105" i="38"/>
  <c r="AI105" i="38"/>
  <c r="AE105" i="38"/>
  <c r="AI97" i="38"/>
  <c r="AQ97" i="38"/>
  <c r="AI98" i="38"/>
  <c r="AI113" i="38"/>
  <c r="AQ114" i="38"/>
  <c r="AI109" i="38"/>
  <c r="AQ109" i="38"/>
  <c r="AI110" i="38"/>
  <c r="AQ110" i="38"/>
  <c r="AQ111" i="38"/>
  <c r="AI112" i="38"/>
  <c r="AQ112" i="38"/>
  <c r="AQ129" i="38"/>
  <c r="AI130" i="38"/>
  <c r="AQ130" i="38"/>
  <c r="AI128" i="38"/>
  <c r="AI121" i="38"/>
  <c r="AQ121" i="38"/>
  <c r="AQ122" i="38"/>
  <c r="AQ123" i="38"/>
  <c r="AI125" i="38"/>
  <c r="AI147" i="38"/>
  <c r="AQ147" i="38"/>
  <c r="AI135" i="38"/>
  <c r="AQ135" i="38"/>
  <c r="AI136" i="38"/>
  <c r="AQ136" i="38"/>
  <c r="AQ137" i="38"/>
  <c r="AI146" i="38"/>
  <c r="AQ146" i="38"/>
  <c r="AQ143" i="38"/>
  <c r="AM141" i="38"/>
  <c r="AE141" i="38"/>
  <c r="AQ140" i="38"/>
  <c r="AQ160" i="38"/>
  <c r="AI161" i="38"/>
  <c r="AQ161" i="38"/>
  <c r="AQ151" i="38"/>
  <c r="AN526" i="38"/>
  <c r="AR241" i="38"/>
  <c r="AQ260" i="38"/>
  <c r="AR428" i="38"/>
  <c r="AR522" i="38"/>
  <c r="AM560" i="38"/>
  <c r="AQ77" i="38"/>
  <c r="AM100" i="38"/>
  <c r="AE99" i="38"/>
  <c r="AR369" i="38"/>
  <c r="AM489" i="38"/>
  <c r="AF96" i="38"/>
  <c r="AO526" i="38"/>
  <c r="AK47" i="38"/>
  <c r="AE459" i="38"/>
  <c r="AC191" i="38"/>
  <c r="AR418" i="38"/>
  <c r="AM79" i="38"/>
  <c r="AG83" i="38"/>
  <c r="AG526" i="38"/>
  <c r="AH47" i="38"/>
  <c r="AN47" i="38"/>
  <c r="AC83" i="38"/>
  <c r="AH83" i="38"/>
  <c r="AN83" i="38"/>
  <c r="AR212" i="38"/>
  <c r="AE235" i="38"/>
  <c r="AR299" i="38"/>
  <c r="AR274" i="38"/>
  <c r="AR402" i="38"/>
  <c r="AQ87" i="38"/>
  <c r="AQ86" i="38"/>
  <c r="AE92" i="38"/>
  <c r="AI104" i="38"/>
  <c r="AE98" i="38"/>
  <c r="AQ116" i="38"/>
  <c r="AE162" i="38"/>
  <c r="AR406" i="38"/>
  <c r="AR410" i="38"/>
  <c r="AL526" i="38"/>
  <c r="AM509" i="38"/>
  <c r="AR305" i="38"/>
  <c r="AR280" i="38"/>
  <c r="AR359" i="38"/>
  <c r="AR465" i="38"/>
  <c r="AR535" i="38"/>
  <c r="AI76" i="38"/>
  <c r="AQ84" i="38"/>
  <c r="AM91" i="38"/>
  <c r="AI100" i="38"/>
  <c r="AI99" i="38"/>
  <c r="AE97" i="38"/>
  <c r="AQ98" i="38"/>
  <c r="AI108" i="38"/>
  <c r="AM108" i="38"/>
  <c r="AI115" i="38"/>
  <c r="AR317" i="38"/>
  <c r="AG47" i="38"/>
  <c r="AL47" i="38"/>
  <c r="AQ74" i="38"/>
  <c r="AQ91" i="38"/>
  <c r="AE104" i="38"/>
  <c r="AI87" i="38"/>
  <c r="AM94" i="38"/>
  <c r="AE14" i="38"/>
  <c r="AR408" i="38"/>
  <c r="AR412" i="38"/>
  <c r="AR424" i="38"/>
  <c r="AR195" i="38"/>
  <c r="AR194" i="38"/>
  <c r="AR218" i="38"/>
  <c r="AQ235" i="38"/>
  <c r="AI235" i="38"/>
  <c r="AR257" i="38"/>
  <c r="AR269" i="38"/>
  <c r="AR297" i="38"/>
  <c r="AR290" i="38"/>
  <c r="AR308" i="38"/>
  <c r="AR316" i="38"/>
  <c r="AR332" i="38"/>
  <c r="AR336" i="38"/>
  <c r="AR379" i="38"/>
  <c r="AR373" i="38"/>
  <c r="AR367" i="38"/>
  <c r="AR358" i="38"/>
  <c r="AR352" i="38"/>
  <c r="AR384" i="38"/>
  <c r="AR451" i="38"/>
  <c r="AR401" i="38"/>
  <c r="AR400" i="38"/>
  <c r="AR477" i="38"/>
  <c r="AR474" i="38"/>
  <c r="AR479" i="38"/>
  <c r="AR497" i="38"/>
  <c r="AR495" i="38"/>
  <c r="AR510" i="38"/>
  <c r="AR521" i="38"/>
  <c r="AR517" i="38"/>
  <c r="AR533" i="38"/>
  <c r="AR549" i="38"/>
  <c r="AR548" i="38"/>
  <c r="AM72" i="38"/>
  <c r="AM81" i="38"/>
  <c r="AM73" i="38"/>
  <c r="AM75" i="38"/>
  <c r="AM76" i="38"/>
  <c r="AM77" i="38"/>
  <c r="AE87" i="38"/>
  <c r="AE86" i="38"/>
  <c r="AI86" i="38"/>
  <c r="AQ95" i="38"/>
  <c r="AI95" i="38"/>
  <c r="AE91" i="38"/>
  <c r="AM92" i="38"/>
  <c r="AE94" i="38"/>
  <c r="AE93" i="38"/>
  <c r="AQ93" i="38"/>
  <c r="AM101" i="38"/>
  <c r="AQ101" i="38"/>
  <c r="AQ100" i="38"/>
  <c r="AM102" i="38"/>
  <c r="AQ105" i="38"/>
  <c r="AM104" i="38"/>
  <c r="AQ104" i="38"/>
  <c r="AM99" i="38"/>
  <c r="AQ99" i="38"/>
  <c r="AM98" i="38"/>
  <c r="AE116" i="38"/>
  <c r="AI116" i="38"/>
  <c r="AQ108" i="38"/>
  <c r="AE115" i="38"/>
  <c r="AE113" i="38"/>
  <c r="AM109" i="38"/>
  <c r="AE111" i="38"/>
  <c r="AI111" i="38"/>
  <c r="AM112" i="38"/>
  <c r="AI129" i="38"/>
  <c r="AE130" i="38"/>
  <c r="AM130" i="38"/>
  <c r="AC47" i="38"/>
  <c r="AQ466" i="38"/>
  <c r="AR210" i="38"/>
  <c r="AR228" i="38"/>
  <c r="AR255" i="38"/>
  <c r="AR436" i="38"/>
  <c r="AR478" i="38"/>
  <c r="AR562" i="38"/>
  <c r="AE32" i="38"/>
  <c r="AQ341" i="38"/>
  <c r="AR413" i="38"/>
  <c r="AR420" i="38"/>
  <c r="AR409" i="38"/>
  <c r="AR416" i="38"/>
  <c r="AQ542" i="38"/>
  <c r="AE27" i="38"/>
  <c r="AB398" i="38"/>
  <c r="AB397" i="38" s="1"/>
  <c r="AR264" i="38"/>
  <c r="AR371" i="38"/>
  <c r="AI383" i="38"/>
  <c r="AR175" i="38"/>
  <c r="AR492" i="38"/>
  <c r="F331" i="38"/>
  <c r="H331" i="38" s="1"/>
  <c r="F376" i="38"/>
  <c r="J376" i="38" s="1"/>
  <c r="F351" i="38"/>
  <c r="J351" i="38" s="1"/>
  <c r="F353" i="38"/>
  <c r="J353" i="38" s="1"/>
  <c r="F355" i="38"/>
  <c r="H355" i="38" s="1"/>
  <c r="F360" i="38"/>
  <c r="H360" i="38" s="1"/>
  <c r="F387" i="38"/>
  <c r="H387" i="38" s="1"/>
  <c r="D383" i="38"/>
  <c r="F393" i="38"/>
  <c r="J393" i="38" s="1"/>
  <c r="F396" i="38"/>
  <c r="H396" i="38" s="1"/>
  <c r="F446" i="38"/>
  <c r="H446" i="38" s="1"/>
  <c r="F448" i="38"/>
  <c r="J448" i="38" s="1"/>
  <c r="F450" i="38"/>
  <c r="J450" i="38" s="1"/>
  <c r="F432" i="38"/>
  <c r="J432" i="38" s="1"/>
  <c r="F434" i="38"/>
  <c r="J434" i="38" s="1"/>
  <c r="F436" i="38"/>
  <c r="J436" i="38" s="1"/>
  <c r="F438" i="38"/>
  <c r="H438" i="38" s="1"/>
  <c r="F442" i="38"/>
  <c r="J442" i="38" s="1"/>
  <c r="F444" i="38"/>
  <c r="J444" i="38" s="1"/>
  <c r="F407" i="38"/>
  <c r="H407" i="38" s="1"/>
  <c r="F408" i="38"/>
  <c r="J408" i="38" s="1"/>
  <c r="F411" i="38"/>
  <c r="J411" i="38" s="1"/>
  <c r="F412" i="38"/>
  <c r="J412" i="38" s="1"/>
  <c r="F415" i="38"/>
  <c r="J415" i="38" s="1"/>
  <c r="F416" i="38"/>
  <c r="J416" i="38" s="1"/>
  <c r="F419" i="38"/>
  <c r="J419" i="38" s="1"/>
  <c r="F424" i="38"/>
  <c r="J424" i="38" s="1"/>
  <c r="F426" i="38"/>
  <c r="H426" i="38" s="1"/>
  <c r="F428" i="38"/>
  <c r="J428" i="38" s="1"/>
  <c r="F401" i="38"/>
  <c r="J401" i="38" s="1"/>
  <c r="F453" i="38"/>
  <c r="J453" i="38" s="1"/>
  <c r="F465" i="38"/>
  <c r="J465" i="38" s="1"/>
  <c r="F464" i="38"/>
  <c r="J464" i="38" s="1"/>
  <c r="F461" i="38"/>
  <c r="J461" i="38" s="1"/>
  <c r="F482" i="38"/>
  <c r="J482" i="38" s="1"/>
  <c r="F478" i="38"/>
  <c r="H478" i="38" s="1"/>
  <c r="F470" i="38"/>
  <c r="H470" i="38" s="1"/>
  <c r="F472" i="38"/>
  <c r="J472" i="38" s="1"/>
  <c r="F474" i="38"/>
  <c r="H474" i="38" s="1"/>
  <c r="F487" i="38"/>
  <c r="H487" i="38" s="1"/>
  <c r="F495" i="38"/>
  <c r="J495" i="38" s="1"/>
  <c r="F493" i="38"/>
  <c r="J493" i="38" s="1"/>
  <c r="F491" i="38"/>
  <c r="J491" i="38" s="1"/>
  <c r="F504" i="38"/>
  <c r="J504" i="38" s="1"/>
  <c r="F505" i="38"/>
  <c r="J505" i="38" s="1"/>
  <c r="E509" i="38"/>
  <c r="F509" i="38" s="1"/>
  <c r="J509" i="38" s="1"/>
  <c r="F517" i="38"/>
  <c r="J517" i="38" s="1"/>
  <c r="J559" i="38"/>
  <c r="E459" i="38"/>
  <c r="F459" i="38" s="1"/>
  <c r="J459" i="38" s="1"/>
  <c r="E485" i="38"/>
  <c r="F485" i="38" s="1"/>
  <c r="J485" i="38" s="1"/>
  <c r="F271" i="38"/>
  <c r="J271" i="38" s="1"/>
  <c r="F285" i="38"/>
  <c r="J285" i="38" s="1"/>
  <c r="D500" i="38"/>
  <c r="D499" i="38" s="1"/>
  <c r="F386" i="38"/>
  <c r="J386" i="38" s="1"/>
  <c r="J75" i="38"/>
  <c r="E467" i="38"/>
  <c r="H55" i="38"/>
  <c r="H77" i="38"/>
  <c r="H177" i="38"/>
  <c r="J20" i="38"/>
  <c r="H147" i="38"/>
  <c r="F247" i="38"/>
  <c r="H247" i="38" s="1"/>
  <c r="F252" i="38"/>
  <c r="J252" i="38" s="1"/>
  <c r="F297" i="38"/>
  <c r="H297" i="38" s="1"/>
  <c r="F299" i="38"/>
  <c r="H299" i="38" s="1"/>
  <c r="F321" i="38"/>
  <c r="J321" i="38" s="1"/>
  <c r="H49" i="38"/>
  <c r="H152" i="38"/>
  <c r="J146" i="38"/>
  <c r="H33" i="38"/>
  <c r="H57" i="38"/>
  <c r="H130" i="38"/>
  <c r="J123" i="38"/>
  <c r="H181" i="38"/>
  <c r="H166" i="38"/>
  <c r="H529" i="38"/>
  <c r="F263" i="38"/>
  <c r="J263" i="38" s="1"/>
  <c r="F274" i="38"/>
  <c r="H274" i="38" s="1"/>
  <c r="F290" i="38"/>
  <c r="H290" i="38" s="1"/>
  <c r="F292" i="38"/>
  <c r="J292" i="38" s="1"/>
  <c r="F298" i="38"/>
  <c r="H298" i="38" s="1"/>
  <c r="F300" i="38"/>
  <c r="J300" i="38" s="1"/>
  <c r="F320" i="38"/>
  <c r="H320" i="38" s="1"/>
  <c r="F323" i="38"/>
  <c r="H323" i="38" s="1"/>
  <c r="F316" i="38"/>
  <c r="J316" i="38" s="1"/>
  <c r="F318" i="38"/>
  <c r="H318" i="38" s="1"/>
  <c r="F332" i="38"/>
  <c r="J332" i="38" s="1"/>
  <c r="F336" i="38"/>
  <c r="H336" i="38" s="1"/>
  <c r="F342" i="38"/>
  <c r="J342" i="38" s="1"/>
  <c r="F380" i="38"/>
  <c r="J380" i="38" s="1"/>
  <c r="F382" i="38"/>
  <c r="J382" i="38" s="1"/>
  <c r="F364" i="38"/>
  <c r="J364" i="38" s="1"/>
  <c r="F368" i="38"/>
  <c r="J368" i="38" s="1"/>
  <c r="F370" i="38"/>
  <c r="J370" i="38" s="1"/>
  <c r="F372" i="38"/>
  <c r="H372" i="38" s="1"/>
  <c r="F374" i="38"/>
  <c r="J374" i="38" s="1"/>
  <c r="F378" i="38"/>
  <c r="H378" i="38" s="1"/>
  <c r="H24" i="38"/>
  <c r="H175" i="38"/>
  <c r="J197" i="38"/>
  <c r="J205" i="38"/>
  <c r="H202" i="38"/>
  <c r="H481" i="38"/>
  <c r="E267" i="38"/>
  <c r="F191" i="38"/>
  <c r="J191" i="38" s="1"/>
  <c r="D190" i="38"/>
  <c r="H59" i="38"/>
  <c r="J139" i="38"/>
  <c r="J210" i="38"/>
  <c r="H29" i="38"/>
  <c r="H87" i="38"/>
  <c r="H137" i="38"/>
  <c r="H187" i="38"/>
  <c r="H232" i="38"/>
  <c r="H91" i="38"/>
  <c r="H125" i="38"/>
  <c r="J142" i="38"/>
  <c r="J189" i="38"/>
  <c r="J172" i="38"/>
  <c r="AC315" i="38"/>
  <c r="AC312" i="38" s="1"/>
  <c r="AA315" i="38"/>
  <c r="D10" i="7"/>
  <c r="Q13" i="21" s="1"/>
  <c r="AR405" i="38"/>
  <c r="AR414" i="38"/>
  <c r="AE528" i="38"/>
  <c r="H66" i="38"/>
  <c r="H111" i="38"/>
  <c r="J558" i="38"/>
  <c r="F302" i="38"/>
  <c r="J302" i="38" s="1"/>
  <c r="F47" i="38"/>
  <c r="H47" i="38" s="1"/>
  <c r="AM346" i="38"/>
  <c r="H37" i="38"/>
  <c r="J68" i="38"/>
  <c r="H74" i="38"/>
  <c r="J93" i="38"/>
  <c r="J92" i="38"/>
  <c r="J79" i="38"/>
  <c r="H114" i="38"/>
  <c r="J141" i="38"/>
  <c r="H140" i="38"/>
  <c r="H138" i="38"/>
  <c r="H169" i="38"/>
  <c r="F280" i="38"/>
  <c r="J280" i="38" s="1"/>
  <c r="F286" i="38"/>
  <c r="J286" i="38" s="1"/>
  <c r="AJ149" i="38"/>
  <c r="AM341" i="38"/>
  <c r="AI341" i="38"/>
  <c r="AR355" i="38"/>
  <c r="AR362" i="38"/>
  <c r="AR393" i="38"/>
  <c r="AR482" i="38"/>
  <c r="AR473" i="38"/>
  <c r="AR511" i="38"/>
  <c r="AR554" i="38"/>
  <c r="AI64" i="38"/>
  <c r="AE404" i="38"/>
  <c r="AR404" i="38" s="1"/>
  <c r="AM467" i="38"/>
  <c r="AF499" i="38"/>
  <c r="AP499" i="38"/>
  <c r="AC499" i="38"/>
  <c r="AH499" i="38"/>
  <c r="AK526" i="38"/>
  <c r="AE541" i="38"/>
  <c r="AQ541" i="38"/>
  <c r="AR185" i="38"/>
  <c r="AR182" i="38"/>
  <c r="AR183" i="38"/>
  <c r="AR205" i="38"/>
  <c r="AR208" i="38"/>
  <c r="AR219" i="38"/>
  <c r="AR229" i="38"/>
  <c r="AR238" i="38"/>
  <c r="AR237" i="38"/>
  <c r="AM235" i="38"/>
  <c r="AR253" i="38"/>
  <c r="AR231" i="38"/>
  <c r="AR262" i="38"/>
  <c r="AE260" i="38"/>
  <c r="AI260" i="38"/>
  <c r="AR296" i="38"/>
  <c r="AR300" i="38"/>
  <c r="AR289" i="38"/>
  <c r="AR286" i="38"/>
  <c r="AR283" i="38"/>
  <c r="AR314" i="38"/>
  <c r="AR334" i="38"/>
  <c r="AR380" i="38"/>
  <c r="AR364" i="38"/>
  <c r="AR351" i="38"/>
  <c r="AR394" i="38"/>
  <c r="AR440" i="38"/>
  <c r="AR450" i="38"/>
  <c r="AR456" i="38"/>
  <c r="AR483" i="38"/>
  <c r="AR484" i="38"/>
  <c r="AR503" i="38"/>
  <c r="AR508" i="38"/>
  <c r="AR524" i="38"/>
  <c r="AR516" i="38"/>
  <c r="AR563" i="38"/>
  <c r="AR555" i="38"/>
  <c r="AR546" i="38"/>
  <c r="AM61" i="38"/>
  <c r="AM66" i="38"/>
  <c r="AI82" i="38"/>
  <c r="AE80" i="38"/>
  <c r="AE79" i="38"/>
  <c r="AQ79" i="38"/>
  <c r="AI73" i="38"/>
  <c r="AE74" i="38"/>
  <c r="AI75" i="38"/>
  <c r="AE76" i="38"/>
  <c r="AQ76" i="38"/>
  <c r="AE77" i="38"/>
  <c r="AI77" i="38"/>
  <c r="AI84" i="38"/>
  <c r="AM87" i="38"/>
  <c r="AE95" i="38"/>
  <c r="AQ92" i="38"/>
  <c r="AQ94" i="38"/>
  <c r="AE102" i="38"/>
  <c r="AE509" i="38"/>
  <c r="AI498" i="38"/>
  <c r="J551" i="38"/>
  <c r="AM498" i="38"/>
  <c r="H534" i="38"/>
  <c r="AE457" i="38"/>
  <c r="AI458" i="38"/>
  <c r="H82" i="38"/>
  <c r="J151" i="38"/>
  <c r="H53" i="38"/>
  <c r="H56" i="38"/>
  <c r="J102" i="38"/>
  <c r="H127" i="38"/>
  <c r="H63" i="38"/>
  <c r="H86" i="38"/>
  <c r="J122" i="38"/>
  <c r="H78" i="38"/>
  <c r="AJ345" i="38"/>
  <c r="AM345" i="38" s="1"/>
  <c r="AD389" i="38"/>
  <c r="AE399" i="38"/>
  <c r="Z175" i="38"/>
  <c r="Z142" i="38"/>
  <c r="Z108" i="38"/>
  <c r="Z75" i="38"/>
  <c r="Z45" i="38"/>
  <c r="Y16" i="38"/>
  <c r="Y85" i="38"/>
  <c r="Y238" i="38"/>
  <c r="Y119" i="38"/>
  <c r="Y422" i="38"/>
  <c r="Y341" i="38"/>
  <c r="Y542" i="38"/>
  <c r="Z387" i="38"/>
  <c r="Z370" i="38"/>
  <c r="Z354" i="38"/>
  <c r="Z337" i="38"/>
  <c r="Z319" i="38"/>
  <c r="Z301" i="38"/>
  <c r="Z285" i="38"/>
  <c r="Z269" i="38"/>
  <c r="Z251" i="38"/>
  <c r="Z232" i="38"/>
  <c r="Z212" i="38"/>
  <c r="Z194" i="38"/>
  <c r="Z176" i="38"/>
  <c r="Z156" i="38"/>
  <c r="Z139" i="38"/>
  <c r="Z122" i="38"/>
  <c r="Z103" i="38"/>
  <c r="Z85" i="38"/>
  <c r="Z68" i="38"/>
  <c r="Z51" i="38"/>
  <c r="Z34" i="38"/>
  <c r="Z16" i="38"/>
  <c r="Z369" i="38"/>
  <c r="Z353" i="38"/>
  <c r="Z336" i="38"/>
  <c r="Z318" i="38"/>
  <c r="Z300" i="38"/>
  <c r="Z284" i="38"/>
  <c r="Z258" i="38"/>
  <c r="Z236" i="38"/>
  <c r="Z211" i="38"/>
  <c r="Z183" i="38"/>
  <c r="Z155" i="38"/>
  <c r="Z125" i="38"/>
  <c r="Z93" i="38"/>
  <c r="Z58" i="38"/>
  <c r="Z23" i="38"/>
  <c r="Y97" i="38"/>
  <c r="Y299" i="38"/>
  <c r="Y404" i="38"/>
  <c r="Y46" i="38"/>
  <c r="Y306" i="38"/>
  <c r="Y127" i="38"/>
  <c r="AC328" i="38"/>
  <c r="AR177" i="38"/>
  <c r="AR215" i="38"/>
  <c r="AR236" i="38"/>
  <c r="AR246" i="38"/>
  <c r="AR250" i="38"/>
  <c r="AR233" i="38"/>
  <c r="AR261" i="38"/>
  <c r="AR273" i="38"/>
  <c r="AR278" i="38"/>
  <c r="AR276" i="38"/>
  <c r="AR325" i="38"/>
  <c r="AR377" i="38"/>
  <c r="AR429" i="38"/>
  <c r="AR471" i="38"/>
  <c r="AR545" i="38"/>
  <c r="Y31" i="38"/>
  <c r="Y94" i="38"/>
  <c r="Y273" i="38"/>
  <c r="Y196" i="38"/>
  <c r="Y169" i="38"/>
  <c r="Y114" i="38"/>
  <c r="Y351" i="38"/>
  <c r="Y135" i="38"/>
  <c r="Y195" i="38"/>
  <c r="Y86" i="38"/>
  <c r="AE67" i="38"/>
  <c r="Z160" i="38"/>
  <c r="Z138" i="38"/>
  <c r="Z112" i="38"/>
  <c r="Z88" i="38"/>
  <c r="Z67" i="38"/>
  <c r="Z37" i="38"/>
  <c r="Y251" i="38"/>
  <c r="Y136" i="38"/>
  <c r="Y44" i="38"/>
  <c r="Y477" i="38"/>
  <c r="Y441" i="38"/>
  <c r="Y475" i="38"/>
  <c r="Y42" i="38"/>
  <c r="Y225" i="38"/>
  <c r="Y533" i="38"/>
  <c r="Y163" i="38"/>
  <c r="Y478" i="38"/>
  <c r="Y100" i="38"/>
  <c r="AC389" i="38"/>
  <c r="AK389" i="38"/>
  <c r="AI335" i="38"/>
  <c r="AN398" i="38"/>
  <c r="AQ457" i="38"/>
  <c r="AI459" i="38"/>
  <c r="AE467" i="38"/>
  <c r="AI485" i="38"/>
  <c r="AI489" i="38"/>
  <c r="AI403" i="38"/>
  <c r="AN499" i="38"/>
  <c r="AI509" i="38"/>
  <c r="AQ528" i="38"/>
  <c r="AR444" i="38"/>
  <c r="AR441" i="38"/>
  <c r="AR439" i="38"/>
  <c r="AR464" i="38"/>
  <c r="AR552" i="38"/>
  <c r="AD149" i="38"/>
  <c r="AM399" i="38"/>
  <c r="AM458" i="38"/>
  <c r="AE485" i="38"/>
  <c r="AB499" i="38"/>
  <c r="AM501" i="38"/>
  <c r="AB526" i="38"/>
  <c r="AI528" i="38"/>
  <c r="AM528" i="38"/>
  <c r="AM65" i="38"/>
  <c r="AQ78" i="38"/>
  <c r="AQ73" i="38"/>
  <c r="AR216" i="38"/>
  <c r="AR259" i="38"/>
  <c r="AR249" i="38"/>
  <c r="AR251" i="38"/>
  <c r="AR307" i="38"/>
  <c r="AR288" i="38"/>
  <c r="AR270" i="38"/>
  <c r="AR304" i="38"/>
  <c r="AR294" i="38"/>
  <c r="AR324" i="38"/>
  <c r="AR323" i="38"/>
  <c r="AR320" i="38"/>
  <c r="AR333" i="38"/>
  <c r="AR382" i="38"/>
  <c r="AR365" i="38"/>
  <c r="AR353" i="38"/>
  <c r="AR378" i="38"/>
  <c r="AR368" i="38"/>
  <c r="AR354" i="38"/>
  <c r="AR360" i="38"/>
  <c r="AR431" i="38"/>
  <c r="AR449" i="38"/>
  <c r="AR443" i="38"/>
  <c r="AR438" i="38"/>
  <c r="AR430" i="38"/>
  <c r="AR426" i="38"/>
  <c r="AR434" i="38"/>
  <c r="AR461" i="38"/>
  <c r="AR470" i="38"/>
  <c r="AR507" i="38"/>
  <c r="AR525" i="38"/>
  <c r="AR514" i="38"/>
  <c r="AR515" i="38"/>
  <c r="AR529" i="38"/>
  <c r="AR531" i="38"/>
  <c r="AR532" i="38"/>
  <c r="AR539" i="38"/>
  <c r="AR536" i="38"/>
  <c r="AR538" i="38"/>
  <c r="AR558" i="38"/>
  <c r="AR550" i="38"/>
  <c r="AR547" i="38"/>
  <c r="AR564" i="38"/>
  <c r="AM63" i="38"/>
  <c r="AI74" i="38"/>
  <c r="AM84" i="38"/>
  <c r="AM95" i="38"/>
  <c r="AI92" i="38"/>
  <c r="AI93" i="38"/>
  <c r="AE101" i="38"/>
  <c r="AE100" i="38"/>
  <c r="AC560" i="38"/>
  <c r="AE560" i="38" s="1"/>
  <c r="AR407" i="38"/>
  <c r="AR411" i="38"/>
  <c r="AR415" i="38"/>
  <c r="AR419" i="38"/>
  <c r="AR423" i="38"/>
  <c r="AP526" i="38"/>
  <c r="AD526" i="38"/>
  <c r="AE488" i="38"/>
  <c r="AI466" i="38"/>
  <c r="H61" i="38"/>
  <c r="J128" i="38"/>
  <c r="H157" i="38"/>
  <c r="H557" i="38"/>
  <c r="H565" i="38"/>
  <c r="AQ214" i="38"/>
  <c r="AM268" i="38"/>
  <c r="AE313" i="38"/>
  <c r="AE234" i="38"/>
  <c r="AG223" i="38"/>
  <c r="AG222" i="38" s="1"/>
  <c r="AJ328" i="38"/>
  <c r="AO328" i="38"/>
  <c r="AE339" i="38"/>
  <c r="AG389" i="38"/>
  <c r="AL389" i="38"/>
  <c r="AM395" i="38"/>
  <c r="AM335" i="38"/>
  <c r="AM344" i="38"/>
  <c r="AI399" i="38"/>
  <c r="AG398" i="38"/>
  <c r="AG397" i="38" s="1"/>
  <c r="AM457" i="38"/>
  <c r="AE458" i="38"/>
  <c r="AM459" i="38"/>
  <c r="AI467" i="38"/>
  <c r="AJ485" i="38"/>
  <c r="AM485" i="38" s="1"/>
  <c r="AM488" i="38"/>
  <c r="AO485" i="38"/>
  <c r="AQ485" i="38" s="1"/>
  <c r="AQ488" i="38"/>
  <c r="AM403" i="38"/>
  <c r="AQ403" i="38"/>
  <c r="AI501" i="38"/>
  <c r="AQ509" i="38"/>
  <c r="AJ541" i="38"/>
  <c r="AM542" i="38"/>
  <c r="AN467" i="38"/>
  <c r="AQ467" i="38" s="1"/>
  <c r="AQ469" i="38"/>
  <c r="AN489" i="38"/>
  <c r="AQ489" i="38" s="1"/>
  <c r="AQ498" i="38"/>
  <c r="AP398" i="38"/>
  <c r="AP397" i="38" s="1"/>
  <c r="AF541" i="38"/>
  <c r="AI541" i="38" s="1"/>
  <c r="AI542" i="38"/>
  <c r="J23" i="38"/>
  <c r="H23" i="38"/>
  <c r="J19" i="38"/>
  <c r="H19" i="38"/>
  <c r="H35" i="38"/>
  <c r="J35" i="38"/>
  <c r="J58" i="38"/>
  <c r="H58" i="38"/>
  <c r="H71" i="38"/>
  <c r="J71" i="38"/>
  <c r="H104" i="38"/>
  <c r="J104" i="38"/>
  <c r="H116" i="38"/>
  <c r="J116" i="38"/>
  <c r="J143" i="38"/>
  <c r="H143" i="38"/>
  <c r="J154" i="38"/>
  <c r="H154" i="38"/>
  <c r="H188" i="38"/>
  <c r="J188" i="38"/>
  <c r="H170" i="38"/>
  <c r="J170" i="38"/>
  <c r="J226" i="38"/>
  <c r="H226" i="38"/>
  <c r="AR245" i="38"/>
  <c r="AR263" i="38"/>
  <c r="AR311" i="38"/>
  <c r="AR306" i="38"/>
  <c r="AR340" i="38"/>
  <c r="AR375" i="38"/>
  <c r="AR347" i="38"/>
  <c r="AR372" i="38"/>
  <c r="AR448" i="38"/>
  <c r="AR446" i="38"/>
  <c r="AR453" i="38"/>
  <c r="AR472" i="38"/>
  <c r="AR480" i="38"/>
  <c r="AR486" i="38"/>
  <c r="AR490" i="38"/>
  <c r="AR506" i="38"/>
  <c r="AR505" i="38"/>
  <c r="AR520" i="38"/>
  <c r="J524" i="38"/>
  <c r="H524" i="38"/>
  <c r="AR513" i="38"/>
  <c r="J532" i="38"/>
  <c r="H532" i="38"/>
  <c r="AR559" i="38"/>
  <c r="J72" i="38"/>
  <c r="H72" i="38"/>
  <c r="AR192" i="38"/>
  <c r="AR227" i="38"/>
  <c r="AR252" i="38"/>
  <c r="AR284" i="38"/>
  <c r="AR277" i="38"/>
  <c r="AR298" i="38"/>
  <c r="AR370" i="38"/>
  <c r="AR387" i="38"/>
  <c r="AR392" i="38"/>
  <c r="AR396" i="38"/>
  <c r="AR433" i="38"/>
  <c r="AR427" i="38"/>
  <c r="J520" i="38"/>
  <c r="H520" i="38"/>
  <c r="AR178" i="38"/>
  <c r="AR172" i="38"/>
  <c r="AR202" i="38"/>
  <c r="AR203" i="38"/>
  <c r="AR211" i="38"/>
  <c r="AR209" i="38"/>
  <c r="AR220" i="38"/>
  <c r="AR217" i="38"/>
  <c r="AR230" i="38"/>
  <c r="AR226" i="38"/>
  <c r="AR242" i="38"/>
  <c r="AR310" i="38"/>
  <c r="AR295" i="38"/>
  <c r="AR303" i="38"/>
  <c r="AR282" i="38"/>
  <c r="AR275" i="38"/>
  <c r="AR279" i="38"/>
  <c r="AR326" i="38"/>
  <c r="AM53" i="38"/>
  <c r="AQ52" i="38"/>
  <c r="AM59" i="38"/>
  <c r="AI58" i="38"/>
  <c r="AI57" i="38"/>
  <c r="AM57" i="38"/>
  <c r="AI56" i="38"/>
  <c r="AM55" i="38"/>
  <c r="AE66" i="38"/>
  <c r="AE81" i="38"/>
  <c r="F399" i="38"/>
  <c r="J399" i="38" s="1"/>
  <c r="F458" i="38"/>
  <c r="J458" i="38" s="1"/>
  <c r="F501" i="38"/>
  <c r="J501" i="38" s="1"/>
  <c r="Y201" i="38"/>
  <c r="Y22" i="38"/>
  <c r="Y546" i="38"/>
  <c r="Y70" i="38"/>
  <c r="Y331" i="38"/>
  <c r="Y279" i="38"/>
  <c r="Y229" i="38"/>
  <c r="Y436" i="38"/>
  <c r="Y481" i="38"/>
  <c r="Y357" i="38"/>
  <c r="Y281" i="38"/>
  <c r="Y60" i="38"/>
  <c r="Y144" i="38"/>
  <c r="Y292" i="38"/>
  <c r="Y20" i="38"/>
  <c r="Y255" i="38"/>
  <c r="Y38" i="38"/>
  <c r="Y43" i="38"/>
  <c r="Y322" i="38"/>
  <c r="Y130" i="38"/>
  <c r="Y63" i="38"/>
  <c r="Y293" i="38"/>
  <c r="Y99" i="38"/>
  <c r="Y198" i="38"/>
  <c r="Y543" i="38"/>
  <c r="Y435" i="38"/>
  <c r="Y421" i="38"/>
  <c r="Y317" i="38"/>
  <c r="Y152" i="38"/>
  <c r="Y98" i="38"/>
  <c r="Y354" i="38"/>
  <c r="Y59" i="38"/>
  <c r="Y330" i="38"/>
  <c r="Y495" i="38"/>
  <c r="Y24" i="38"/>
  <c r="Y53" i="38"/>
  <c r="Y315" i="38"/>
  <c r="Y289" i="38"/>
  <c r="Y290" i="38"/>
  <c r="Y80" i="38"/>
  <c r="Y242" i="38"/>
  <c r="Y427" i="38"/>
  <c r="Y113" i="38"/>
  <c r="Y406" i="38"/>
  <c r="Y347" i="38"/>
  <c r="Y76" i="38"/>
  <c r="Y558" i="38"/>
  <c r="Y332" i="38"/>
  <c r="Y230" i="38"/>
  <c r="Y157" i="38"/>
  <c r="Y180" i="38"/>
  <c r="Y172" i="38"/>
  <c r="Y218" i="38"/>
  <c r="Y257" i="38"/>
  <c r="Y210" i="38"/>
  <c r="Y335" i="38"/>
  <c r="Y403" i="38"/>
  <c r="Y14" i="38"/>
  <c r="Y431" i="38"/>
  <c r="Y461" i="38"/>
  <c r="Y337" i="38"/>
  <c r="Y220" i="38"/>
  <c r="Y217" i="38"/>
  <c r="Y108" i="38"/>
  <c r="Z19" i="38"/>
  <c r="Z41" i="38"/>
  <c r="Z62" i="38"/>
  <c r="Z79" i="38"/>
  <c r="Z98" i="38"/>
  <c r="Z116" i="38"/>
  <c r="Z134" i="38"/>
  <c r="Z151" i="38"/>
  <c r="Z170" i="38"/>
  <c r="Z187" i="38"/>
  <c r="Z206" i="38"/>
  <c r="Z227" i="38"/>
  <c r="Z245" i="38"/>
  <c r="Z263" i="38"/>
  <c r="Z280" i="38"/>
  <c r="AD398" i="38"/>
  <c r="AD397" i="38" s="1"/>
  <c r="AR239" i="38"/>
  <c r="AM260" i="38"/>
  <c r="AR292" i="38"/>
  <c r="AE244" i="38"/>
  <c r="AM469" i="38"/>
  <c r="AI469" i="38"/>
  <c r="AI88" i="38"/>
  <c r="AQ90" i="38"/>
  <c r="AQ36" i="38"/>
  <c r="AR266" i="38"/>
  <c r="AR265" i="38"/>
  <c r="F239" i="38"/>
  <c r="J239" i="38" s="1"/>
  <c r="F254" i="38"/>
  <c r="H254" i="38" s="1"/>
  <c r="F256" i="38"/>
  <c r="H256" i="38" s="1"/>
  <c r="F258" i="38"/>
  <c r="J258" i="38" s="1"/>
  <c r="F245" i="38"/>
  <c r="J245" i="38" s="1"/>
  <c r="F264" i="38"/>
  <c r="J264" i="38" s="1"/>
  <c r="E260" i="38"/>
  <c r="F306" i="38"/>
  <c r="J306" i="38" s="1"/>
  <c r="F308" i="38"/>
  <c r="J308" i="38" s="1"/>
  <c r="F269" i="38"/>
  <c r="H269" i="38" s="1"/>
  <c r="F275" i="38"/>
  <c r="J275" i="38" s="1"/>
  <c r="F277" i="38"/>
  <c r="H277" i="38" s="1"/>
  <c r="F283" i="38"/>
  <c r="J283" i="38" s="1"/>
  <c r="AQ329" i="38"/>
  <c r="AI313" i="38"/>
  <c r="AE214" i="38"/>
  <c r="AR281" i="38"/>
  <c r="AR302" i="38"/>
  <c r="AR272" i="38"/>
  <c r="AR309" i="38"/>
  <c r="AR319" i="38"/>
  <c r="AR318" i="38"/>
  <c r="AR331" i="38"/>
  <c r="AR337" i="38"/>
  <c r="AR343" i="38"/>
  <c r="AR342" i="38"/>
  <c r="AR381" i="38"/>
  <c r="AR374" i="38"/>
  <c r="AR361" i="38"/>
  <c r="AR363" i="38"/>
  <c r="AR386" i="38"/>
  <c r="AR376" i="38"/>
  <c r="AR388" i="38"/>
  <c r="AE383" i="38"/>
  <c r="AR455" i="38"/>
  <c r="AR454" i="38"/>
  <c r="AR447" i="38"/>
  <c r="AR452" i="38"/>
  <c r="AR435" i="38"/>
  <c r="AR437" i="38"/>
  <c r="AR432" i="38"/>
  <c r="AR442" i="38"/>
  <c r="AR445" i="38"/>
  <c r="AR425" i="38"/>
  <c r="AR462" i="38"/>
  <c r="AR468" i="38"/>
  <c r="AR460" i="38"/>
  <c r="AR476" i="38"/>
  <c r="AR475" i="38"/>
  <c r="AR481" i="38"/>
  <c r="AR487" i="38"/>
  <c r="AR494" i="38"/>
  <c r="AR496" i="38"/>
  <c r="AR491" i="38"/>
  <c r="AR493" i="38"/>
  <c r="AR502" i="38"/>
  <c r="AR504" i="38"/>
  <c r="AR519" i="38"/>
  <c r="AR512" i="38"/>
  <c r="AR534" i="38"/>
  <c r="AR537" i="38"/>
  <c r="AR540" i="38"/>
  <c r="AR530" i="38"/>
  <c r="AR543" i="38"/>
  <c r="AR553" i="38"/>
  <c r="AR544" i="38"/>
  <c r="AR557" i="38"/>
  <c r="AQ35" i="38"/>
  <c r="AE34" i="38"/>
  <c r="AE48" i="38"/>
  <c r="AE59" i="38"/>
  <c r="AE70" i="38"/>
  <c r="AQ68" i="38"/>
  <c r="AM67" i="38"/>
  <c r="AI80" i="38"/>
  <c r="AI79" i="38"/>
  <c r="AQ150" i="38"/>
  <c r="AE165" i="38"/>
  <c r="AR240" i="38"/>
  <c r="AR258" i="38"/>
  <c r="AR254" i="38"/>
  <c r="AR232" i="38"/>
  <c r="AR301" i="38"/>
  <c r="H258" i="38"/>
  <c r="J31" i="38"/>
  <c r="H70" i="38"/>
  <c r="H81" i="38"/>
  <c r="J94" i="38"/>
  <c r="H233" i="38"/>
  <c r="E500" i="38"/>
  <c r="F528" i="38"/>
  <c r="H528" i="38" s="1"/>
  <c r="H76" i="38"/>
  <c r="H220" i="38"/>
  <c r="H550" i="38"/>
  <c r="F224" i="38"/>
  <c r="H224" i="38" s="1"/>
  <c r="F268" i="38"/>
  <c r="H268" i="38" s="1"/>
  <c r="F329" i="38"/>
  <c r="H329" i="38" s="1"/>
  <c r="F346" i="38"/>
  <c r="H346" i="38" s="1"/>
  <c r="F335" i="38"/>
  <c r="J335" i="38" s="1"/>
  <c r="F344" i="38"/>
  <c r="H344" i="38" s="1"/>
  <c r="F457" i="38"/>
  <c r="J457" i="38" s="1"/>
  <c r="F262" i="38"/>
  <c r="F208" i="38"/>
  <c r="J208" i="38" s="1"/>
  <c r="F215" i="38"/>
  <c r="J215" i="38" s="1"/>
  <c r="F255" i="38"/>
  <c r="J255" i="38" s="1"/>
  <c r="F257" i="38"/>
  <c r="J257" i="38" s="1"/>
  <c r="F259" i="38"/>
  <c r="J259" i="38" s="1"/>
  <c r="F249" i="38"/>
  <c r="H249" i="38" s="1"/>
  <c r="F265" i="38"/>
  <c r="J265" i="38" s="1"/>
  <c r="F303" i="38"/>
  <c r="J303" i="38" s="1"/>
  <c r="F305" i="38"/>
  <c r="H305" i="38" s="1"/>
  <c r="F307" i="38"/>
  <c r="H307" i="38" s="1"/>
  <c r="F309" i="38"/>
  <c r="H309" i="38" s="1"/>
  <c r="J50" i="38"/>
  <c r="H95" i="38"/>
  <c r="J228" i="38"/>
  <c r="H537" i="38"/>
  <c r="AR417" i="38"/>
  <c r="AE542" i="38"/>
  <c r="AE469" i="38"/>
  <c r="AE498" i="38"/>
  <c r="AI198" i="38"/>
  <c r="AJ389" i="38"/>
  <c r="H121" i="38"/>
  <c r="H135" i="38"/>
  <c r="H186" i="38"/>
  <c r="H167" i="38"/>
  <c r="H209" i="38"/>
  <c r="H231" i="38"/>
  <c r="J124" i="38"/>
  <c r="H124" i="38"/>
  <c r="J161" i="38"/>
  <c r="H161" i="38"/>
  <c r="J184" i="38"/>
  <c r="H184" i="38"/>
  <c r="J229" i="38"/>
  <c r="H229" i="38"/>
  <c r="AR256" i="38"/>
  <c r="AR291" i="38"/>
  <c r="AR285" i="38"/>
  <c r="AR463" i="38"/>
  <c r="AR523" i="38"/>
  <c r="AR518" i="38"/>
  <c r="AR556" i="38"/>
  <c r="AQ162" i="38"/>
  <c r="AQ206" i="38"/>
  <c r="AI329" i="38"/>
  <c r="AP389" i="38"/>
  <c r="AI395" i="38"/>
  <c r="AI457" i="38"/>
  <c r="AE39" i="38"/>
  <c r="AQ46" i="38"/>
  <c r="AM162" i="38"/>
  <c r="AE207" i="38"/>
  <c r="AI207" i="38"/>
  <c r="AE224" i="38"/>
  <c r="AQ224" i="38"/>
  <c r="AM16" i="38"/>
  <c r="AM20" i="38"/>
  <c r="AQ61" i="38"/>
  <c r="AM68" i="38"/>
  <c r="AI78" i="38"/>
  <c r="D235" i="38"/>
  <c r="F311" i="38"/>
  <c r="H311" i="38" s="1"/>
  <c r="F272" i="38"/>
  <c r="H272" i="38" s="1"/>
  <c r="F278" i="38"/>
  <c r="J278" i="38" s="1"/>
  <c r="F282" i="38"/>
  <c r="H282" i="38" s="1"/>
  <c r="F284" i="38"/>
  <c r="J284" i="38" s="1"/>
  <c r="F288" i="38"/>
  <c r="H288" i="38" s="1"/>
  <c r="F294" i="38"/>
  <c r="J294" i="38" s="1"/>
  <c r="F296" i="38"/>
  <c r="H296" i="38" s="1"/>
  <c r="F322" i="38"/>
  <c r="J322" i="38" s="1"/>
  <c r="AB391" i="38"/>
  <c r="AB328" i="38"/>
  <c r="Y532" i="38"/>
  <c r="Y473" i="38"/>
  <c r="Y506" i="38"/>
  <c r="Y452" i="38"/>
  <c r="Y248" i="38"/>
  <c r="D10" i="42"/>
  <c r="D5" i="42" s="1"/>
  <c r="C10" i="27" s="1"/>
  <c r="Z50" i="38"/>
  <c r="Z33" i="38"/>
  <c r="Z14" i="38"/>
  <c r="Y432" i="38"/>
  <c r="Y259" i="38"/>
  <c r="Y505" i="38"/>
  <c r="Y518" i="38"/>
  <c r="Y523" i="38"/>
  <c r="Y55" i="38"/>
  <c r="Y310" i="38"/>
  <c r="Y95" i="38"/>
  <c r="Y187" i="38"/>
  <c r="Y185" i="38"/>
  <c r="Y301" i="38"/>
  <c r="Y232" i="38"/>
  <c r="Y105" i="38"/>
  <c r="Y271" i="38"/>
  <c r="Y54" i="38"/>
  <c r="Y261" i="38"/>
  <c r="Y343" i="38"/>
  <c r="Y470" i="38"/>
  <c r="Y156" i="38"/>
  <c r="Y224" i="38"/>
  <c r="Y56" i="38"/>
  <c r="Y109" i="38"/>
  <c r="Y92" i="38"/>
  <c r="Y205" i="38"/>
  <c r="Y73" i="38"/>
  <c r="Y176" i="38"/>
  <c r="Y203" i="38"/>
  <c r="Y252" i="38"/>
  <c r="Y175" i="38"/>
  <c r="Y219" i="38"/>
  <c r="Y428" i="38"/>
  <c r="Y68" i="38"/>
  <c r="Y45" i="38"/>
  <c r="Y451" i="38"/>
  <c r="Y103" i="38"/>
  <c r="Y40" i="38"/>
  <c r="Y25" i="38"/>
  <c r="Y294" i="38"/>
  <c r="AI30" i="38"/>
  <c r="AQ43" i="38"/>
  <c r="AI42" i="38"/>
  <c r="AQ42" i="38"/>
  <c r="AM49" i="38"/>
  <c r="AM50" i="38"/>
  <c r="AE53" i="38"/>
  <c r="AI53" i="38"/>
  <c r="AE60" i="38"/>
  <c r="AI60" i="38"/>
  <c r="AM58" i="38"/>
  <c r="AE55" i="38"/>
  <c r="E235" i="38"/>
  <c r="H32" i="38"/>
  <c r="D267" i="38"/>
  <c r="F542" i="38"/>
  <c r="J542" i="38" s="1"/>
  <c r="H17" i="38"/>
  <c r="H73" i="38"/>
  <c r="J101" i="38"/>
  <c r="H109" i="38"/>
  <c r="H217" i="38"/>
  <c r="J211" i="38"/>
  <c r="H540" i="38"/>
  <c r="H514" i="38"/>
  <c r="AE350" i="38"/>
  <c r="AP149" i="38"/>
  <c r="AQ165" i="38"/>
  <c r="AI206" i="38"/>
  <c r="AI339" i="38"/>
  <c r="AQ335" i="38"/>
  <c r="AI338" i="38"/>
  <c r="AL398" i="38"/>
  <c r="AL397" i="38" s="1"/>
  <c r="AE82" i="38"/>
  <c r="AF560" i="38"/>
  <c r="AI560" i="38" s="1"/>
  <c r="AR565" i="38"/>
  <c r="H88" i="38"/>
  <c r="AI200" i="38"/>
  <c r="AQ244" i="38"/>
  <c r="AH389" i="38"/>
  <c r="AQ117" i="38"/>
  <c r="AI191" i="38"/>
  <c r="AP328" i="38"/>
  <c r="E389" i="38"/>
  <c r="H62" i="38"/>
  <c r="AI134" i="38"/>
  <c r="AI164" i="38"/>
  <c r="AM163" i="38"/>
  <c r="AM243" i="38"/>
  <c r="AL328" i="38"/>
  <c r="AQ330" i="38"/>
  <c r="F338" i="38"/>
  <c r="J338" i="38" s="1"/>
  <c r="AQ338" i="38"/>
  <c r="AO398" i="38"/>
  <c r="AQ458" i="38"/>
  <c r="AE489" i="38"/>
  <c r="AE403" i="38"/>
  <c r="AD499" i="38"/>
  <c r="AE17" i="38"/>
  <c r="AE42" i="38"/>
  <c r="AI59" i="38"/>
  <c r="AI69" i="38"/>
  <c r="AE65" i="38"/>
  <c r="AI63" i="38"/>
  <c r="AM82" i="38"/>
  <c r="AM312" i="38"/>
  <c r="AQ103" i="38"/>
  <c r="AM466" i="38"/>
  <c r="AJ267" i="38"/>
  <c r="AM267" i="38" s="1"/>
  <c r="AE501" i="38"/>
  <c r="AI488" i="38"/>
  <c r="AI85" i="38"/>
  <c r="AN89" i="38"/>
  <c r="AE268" i="38"/>
  <c r="J51" i="38"/>
  <c r="AM191" i="38"/>
  <c r="AE200" i="38"/>
  <c r="AL190" i="38"/>
  <c r="AE206" i="38"/>
  <c r="AD223" i="38"/>
  <c r="AM224" i="38"/>
  <c r="AJ223" i="38"/>
  <c r="AO223" i="38"/>
  <c r="AO222" i="38" s="1"/>
  <c r="AL223" i="38"/>
  <c r="AL222" i="38" s="1"/>
  <c r="D328" i="38"/>
  <c r="AD328" i="38"/>
  <c r="AM329" i="38"/>
  <c r="AE390" i="38"/>
  <c r="D389" i="38"/>
  <c r="AO389" i="38"/>
  <c r="AE330" i="38"/>
  <c r="H27" i="38"/>
  <c r="AD312" i="38"/>
  <c r="H36" i="38"/>
  <c r="AQ54" i="38"/>
  <c r="AQ62" i="38"/>
  <c r="AQ85" i="38"/>
  <c r="AE131" i="38"/>
  <c r="AI131" i="38"/>
  <c r="AM131" i="38"/>
  <c r="AE132" i="38"/>
  <c r="AI132" i="38"/>
  <c r="AM132" i="38"/>
  <c r="F134" i="38"/>
  <c r="H134" i="38" s="1"/>
  <c r="AQ134" i="38"/>
  <c r="AE148" i="38"/>
  <c r="AM148" i="38"/>
  <c r="AQ148" i="38"/>
  <c r="AE150" i="38"/>
  <c r="AL149" i="38"/>
  <c r="AC149" i="38"/>
  <c r="AI162" i="38"/>
  <c r="AN149" i="38"/>
  <c r="AE163" i="38"/>
  <c r="AI163" i="38"/>
  <c r="AQ163" i="38"/>
  <c r="AI23" i="38"/>
  <c r="AE18" i="38"/>
  <c r="AQ19" i="38"/>
  <c r="AE20" i="38"/>
  <c r="AQ22" i="38"/>
  <c r="AE24" i="38"/>
  <c r="AE25" i="38"/>
  <c r="AE26" i="38"/>
  <c r="AQ27" i="38"/>
  <c r="AI29" i="38"/>
  <c r="AM31" i="38"/>
  <c r="AI33" i="38"/>
  <c r="AQ39" i="38"/>
  <c r="AE38" i="38"/>
  <c r="AE37" i="38"/>
  <c r="AE43" i="38"/>
  <c r="AE41" i="38"/>
  <c r="AE40" i="38"/>
  <c r="AE45" i="38"/>
  <c r="AQ49" i="38"/>
  <c r="AI48" i="38"/>
  <c r="AI50" i="38"/>
  <c r="AI52" i="38"/>
  <c r="AI61" i="38"/>
  <c r="AI55" i="38"/>
  <c r="AM71" i="38"/>
  <c r="AI70" i="38"/>
  <c r="AE68" i="38"/>
  <c r="AI72" i="38"/>
  <c r="AQ81" i="38"/>
  <c r="AQ80" i="38"/>
  <c r="AQ75" i="38"/>
  <c r="F242" i="38"/>
  <c r="J242" i="38" s="1"/>
  <c r="D260" i="38"/>
  <c r="AH13" i="38"/>
  <c r="AN13" i="38"/>
  <c r="AI62" i="38"/>
  <c r="AC223" i="38"/>
  <c r="AH223" i="38"/>
  <c r="AH222" i="38" s="1"/>
  <c r="AN223" i="38"/>
  <c r="AN222" i="38" s="1"/>
  <c r="F244" i="38"/>
  <c r="H244" i="38" s="1"/>
  <c r="AH328" i="38"/>
  <c r="AN328" i="38"/>
  <c r="AN389" i="38"/>
  <c r="AF398" i="38"/>
  <c r="AF397" i="38" s="1"/>
  <c r="AH398" i="38"/>
  <c r="AH397" i="38" s="1"/>
  <c r="AQ23" i="38"/>
  <c r="AM15" i="38"/>
  <c r="AM17" i="38"/>
  <c r="AM18" i="38"/>
  <c r="AI19" i="38"/>
  <c r="AE19" i="38"/>
  <c r="AI22" i="38"/>
  <c r="AE22" i="38"/>
  <c r="AM24" i="38"/>
  <c r="AM25" i="38"/>
  <c r="AI27" i="38"/>
  <c r="AQ29" i="38"/>
  <c r="AE31" i="38"/>
  <c r="AQ30" i="38"/>
  <c r="AM33" i="38"/>
  <c r="AQ33" i="38"/>
  <c r="AI35" i="38"/>
  <c r="AM34" i="38"/>
  <c r="AI39" i="38"/>
  <c r="AM38" i="38"/>
  <c r="AI37" i="38"/>
  <c r="AM37" i="38"/>
  <c r="AM43" i="38"/>
  <c r="AM42" i="38"/>
  <c r="AM41" i="38"/>
  <c r="AM40" i="38"/>
  <c r="AM45" i="38"/>
  <c r="AE49" i="38"/>
  <c r="AI49" i="38"/>
  <c r="AQ48" i="38"/>
  <c r="AE52" i="38"/>
  <c r="AQ60" i="38"/>
  <c r="AQ59" i="38"/>
  <c r="AE58" i="38"/>
  <c r="AQ58" i="38"/>
  <c r="AQ57" i="38"/>
  <c r="AM56" i="38"/>
  <c r="AQ56" i="38"/>
  <c r="AQ55" i="38"/>
  <c r="AE71" i="38"/>
  <c r="AQ70" i="38"/>
  <c r="AM69" i="38"/>
  <c r="AQ69" i="38"/>
  <c r="AI67" i="38"/>
  <c r="AI65" i="38"/>
  <c r="AQ64" i="38"/>
  <c r="AQ63" i="38"/>
  <c r="AQ72" i="38"/>
  <c r="AI81" i="38"/>
  <c r="D398" i="38"/>
  <c r="F240" i="38"/>
  <c r="H240" i="38" s="1"/>
  <c r="F236" i="38"/>
  <c r="H236" i="38" s="1"/>
  <c r="F238" i="38"/>
  <c r="J238" i="38" s="1"/>
  <c r="F246" i="38"/>
  <c r="J246" i="38" s="1"/>
  <c r="F251" i="38"/>
  <c r="F253" i="38"/>
  <c r="F301" i="38"/>
  <c r="F270" i="38"/>
  <c r="J270" i="38" s="1"/>
  <c r="F276" i="38"/>
  <c r="F488" i="38"/>
  <c r="H488" i="38" s="1"/>
  <c r="F403" i="38"/>
  <c r="J403" i="38" s="1"/>
  <c r="F90" i="38"/>
  <c r="H90" i="38" s="1"/>
  <c r="H42" i="38"/>
  <c r="H64" i="38"/>
  <c r="H129" i="38"/>
  <c r="J126" i="38"/>
  <c r="H180" i="38"/>
  <c r="H185" i="38"/>
  <c r="J563" i="38"/>
  <c r="H21" i="38"/>
  <c r="J117" i="38"/>
  <c r="F466" i="38"/>
  <c r="J466" i="38" s="1"/>
  <c r="J41" i="38"/>
  <c r="J105" i="38"/>
  <c r="J65" i="38"/>
  <c r="J160" i="38"/>
  <c r="J179" i="38"/>
  <c r="H156" i="38"/>
  <c r="E207" i="38"/>
  <c r="F207" i="38" s="1"/>
  <c r="F261" i="38"/>
  <c r="F84" i="38"/>
  <c r="F97" i="38"/>
  <c r="F241" i="38"/>
  <c r="F237" i="38"/>
  <c r="J237" i="38" s="1"/>
  <c r="F250" i="38"/>
  <c r="F266" i="38"/>
  <c r="J45" i="38"/>
  <c r="J206" i="38"/>
  <c r="D345" i="38"/>
  <c r="J234" i="38"/>
  <c r="H18" i="38"/>
  <c r="H22" i="38"/>
  <c r="J112" i="38"/>
  <c r="H159" i="38"/>
  <c r="J543" i="38"/>
  <c r="J549" i="38"/>
  <c r="E328" i="38"/>
  <c r="E398" i="38"/>
  <c r="H341" i="38"/>
  <c r="H148" i="38"/>
  <c r="E243" i="38"/>
  <c r="F200" i="38"/>
  <c r="H200" i="38" s="1"/>
  <c r="F395" i="38"/>
  <c r="H395" i="38" s="1"/>
  <c r="H28" i="38"/>
  <c r="E13" i="38"/>
  <c r="D149" i="38"/>
  <c r="F149" i="38" s="1"/>
  <c r="H149" i="38" s="1"/>
  <c r="F469" i="38"/>
  <c r="J469" i="38" s="1"/>
  <c r="F498" i="38"/>
  <c r="E96" i="38"/>
  <c r="F96" i="38" s="1"/>
  <c r="H26" i="38"/>
  <c r="H52" i="38"/>
  <c r="J98" i="38"/>
  <c r="J115" i="38"/>
  <c r="H99" i="38"/>
  <c r="H110" i="38"/>
  <c r="H120" i="38"/>
  <c r="J136" i="38"/>
  <c r="H144" i="38"/>
  <c r="J183" i="38"/>
  <c r="H176" i="38"/>
  <c r="H153" i="38"/>
  <c r="J173" i="38"/>
  <c r="J182" i="38"/>
  <c r="H201" i="38"/>
  <c r="H193" i="38"/>
  <c r="H196" i="38"/>
  <c r="J227" i="38"/>
  <c r="J471" i="38"/>
  <c r="J544" i="38"/>
  <c r="F192" i="38"/>
  <c r="J545" i="38"/>
  <c r="H545" i="38"/>
  <c r="J145" i="38"/>
  <c r="H145" i="38"/>
  <c r="H174" i="38"/>
  <c r="F165" i="38"/>
  <c r="H165" i="38" s="1"/>
  <c r="J155" i="38"/>
  <c r="H155" i="38"/>
  <c r="H195" i="38"/>
  <c r="J195" i="38"/>
  <c r="J203" i="38"/>
  <c r="H203" i="38"/>
  <c r="J212" i="38"/>
  <c r="H212" i="38"/>
  <c r="H219" i="38"/>
  <c r="J219" i="38"/>
  <c r="J218" i="38"/>
  <c r="H218" i="38"/>
  <c r="J230" i="38"/>
  <c r="H230" i="38"/>
  <c r="H553" i="38"/>
  <c r="J553" i="38"/>
  <c r="H555" i="38"/>
  <c r="J555" i="38"/>
  <c r="F83" i="38"/>
  <c r="H83" i="38" s="1"/>
  <c r="H417" i="38"/>
  <c r="J417" i="38"/>
  <c r="J508" i="38"/>
  <c r="H508" i="38"/>
  <c r="H547" i="38"/>
  <c r="J547" i="38"/>
  <c r="F108" i="38"/>
  <c r="D107" i="38"/>
  <c r="F107" i="38" s="1"/>
  <c r="F48" i="38"/>
  <c r="F14" i="38"/>
  <c r="AE561" i="38"/>
  <c r="AR561" i="38" s="1"/>
  <c r="AM117" i="38"/>
  <c r="AM198" i="38"/>
  <c r="AL13" i="38"/>
  <c r="AQ21" i="38"/>
  <c r="AE46" i="38"/>
  <c r="AM46" i="38"/>
  <c r="AM51" i="38"/>
  <c r="AE54" i="38"/>
  <c r="AM54" i="38"/>
  <c r="AE62" i="38"/>
  <c r="AM62" i="38"/>
  <c r="AM88" i="38"/>
  <c r="AQ88" i="38"/>
  <c r="AE36" i="38"/>
  <c r="AI36" i="38"/>
  <c r="AE44" i="38"/>
  <c r="AI44" i="38"/>
  <c r="AE117" i="38"/>
  <c r="AE198" i="38"/>
  <c r="AM164" i="38"/>
  <c r="AI51" i="38"/>
  <c r="AG328" i="38"/>
  <c r="H221" i="38"/>
  <c r="AQ198" i="38"/>
  <c r="AC107" i="38"/>
  <c r="AI117" i="38"/>
  <c r="AQ119" i="38"/>
  <c r="AI148" i="38"/>
  <c r="F119" i="38"/>
  <c r="J119" i="38" s="1"/>
  <c r="F150" i="38"/>
  <c r="H150" i="38" s="1"/>
  <c r="AF149" i="38"/>
  <c r="AK149" i="38"/>
  <c r="AQ200" i="38"/>
  <c r="AF328" i="38"/>
  <c r="AQ339" i="38"/>
  <c r="AE338" i="38"/>
  <c r="H60" i="38"/>
  <c r="AQ15" i="38"/>
  <c r="AI16" i="38"/>
  <c r="AQ16" i="38"/>
  <c r="AQ17" i="38"/>
  <c r="AQ20" i="38"/>
  <c r="AM22" i="38"/>
  <c r="AQ26" i="38"/>
  <c r="AM27" i="38"/>
  <c r="AE33" i="38"/>
  <c r="AQ37" i="38"/>
  <c r="AE50" i="38"/>
  <c r="AE61" i="38"/>
  <c r="AE57" i="38"/>
  <c r="AE56" i="38"/>
  <c r="AI71" i="38"/>
  <c r="AQ67" i="38"/>
  <c r="AQ66" i="38"/>
  <c r="AQ65" i="38"/>
  <c r="AE72" i="38"/>
  <c r="AM80" i="38"/>
  <c r="AE78" i="38"/>
  <c r="AM78" i="38"/>
  <c r="AE73" i="38"/>
  <c r="AE75" i="38"/>
  <c r="AI165" i="38"/>
  <c r="AM165" i="38"/>
  <c r="AQ207" i="38"/>
  <c r="F214" i="38"/>
  <c r="H214" i="38" s="1"/>
  <c r="AQ191" i="38"/>
  <c r="AM200" i="38"/>
  <c r="AM206" i="38"/>
  <c r="AQ268" i="38"/>
  <c r="F313" i="38"/>
  <c r="AQ313" i="38"/>
  <c r="AI234" i="38"/>
  <c r="AM234" i="38"/>
  <c r="AQ234" i="38"/>
  <c r="AE329" i="38"/>
  <c r="F339" i="38"/>
  <c r="H339" i="38" s="1"/>
  <c r="AM339" i="38"/>
  <c r="AE346" i="38"/>
  <c r="AI346" i="38"/>
  <c r="AQ346" i="38"/>
  <c r="F390" i="38"/>
  <c r="AI390" i="38"/>
  <c r="AM390" i="38"/>
  <c r="AQ390" i="38"/>
  <c r="AE395" i="38"/>
  <c r="F330" i="38"/>
  <c r="H330" i="38" s="1"/>
  <c r="AI330" i="38"/>
  <c r="AE335" i="38"/>
  <c r="AM338" i="38"/>
  <c r="AE344" i="38"/>
  <c r="AI344" i="38"/>
  <c r="AQ344" i="38"/>
  <c r="AQ399" i="38"/>
  <c r="AQ459" i="38"/>
  <c r="AM26" i="38"/>
  <c r="AM32" i="38"/>
  <c r="AQ50" i="38"/>
  <c r="AQ53" i="38"/>
  <c r="Q43" i="48"/>
  <c r="I13" i="27" s="1"/>
  <c r="H158" i="38"/>
  <c r="J158" i="38"/>
  <c r="AO345" i="38"/>
  <c r="D12" i="9"/>
  <c r="J132" i="38"/>
  <c r="H132" i="38"/>
  <c r="J198" i="38"/>
  <c r="H198" i="38"/>
  <c r="AI312" i="38"/>
  <c r="AE267" i="38"/>
  <c r="AI243" i="38"/>
  <c r="J213" i="38"/>
  <c r="AQ267" i="38"/>
  <c r="AK13" i="38"/>
  <c r="AE21" i="38"/>
  <c r="H162" i="38"/>
  <c r="J163" i="38"/>
  <c r="H163" i="38"/>
  <c r="AI267" i="38"/>
  <c r="AK328" i="38"/>
  <c r="J113" i="38"/>
  <c r="H113" i="38"/>
  <c r="H477" i="38"/>
  <c r="J477" i="38"/>
  <c r="AM500" i="38"/>
  <c r="AI28" i="38"/>
  <c r="AI46" i="38"/>
  <c r="AI54" i="38"/>
  <c r="F89" i="38"/>
  <c r="AQ44" i="38"/>
  <c r="AQ131" i="38"/>
  <c r="AQ132" i="38"/>
  <c r="AO149" i="38"/>
  <c r="AM23" i="38"/>
  <c r="AE23" i="38"/>
  <c r="AI15" i="38"/>
  <c r="AI17" i="38"/>
  <c r="AI18" i="38"/>
  <c r="AQ18" i="38"/>
  <c r="AM19" i="38"/>
  <c r="AI20" i="38"/>
  <c r="AI24" i="38"/>
  <c r="AQ24" i="38"/>
  <c r="AI25" i="38"/>
  <c r="AQ25" i="38"/>
  <c r="AI26" i="38"/>
  <c r="AM29" i="38"/>
  <c r="AQ31" i="38"/>
  <c r="AI31" i="38"/>
  <c r="AE30" i="38"/>
  <c r="AM30" i="38"/>
  <c r="AI32" i="38"/>
  <c r="AQ32" i="38"/>
  <c r="AM35" i="38"/>
  <c r="AE35" i="38"/>
  <c r="AI34" i="38"/>
  <c r="AQ34" i="38"/>
  <c r="AM39" i="38"/>
  <c r="AI38" i="38"/>
  <c r="AQ38" i="38"/>
  <c r="AI43" i="38"/>
  <c r="AI41" i="38"/>
  <c r="AQ41" i="38"/>
  <c r="AI40" i="38"/>
  <c r="AQ40" i="38"/>
  <c r="AI45" i="38"/>
  <c r="AM48" i="38"/>
  <c r="AM52" i="38"/>
  <c r="AM60" i="38"/>
  <c r="AQ71" i="38"/>
  <c r="AM70" i="38"/>
  <c r="AI68" i="38"/>
  <c r="AI66" i="38"/>
  <c r="AI244" i="38"/>
  <c r="AQ243" i="38"/>
  <c r="AE221" i="38"/>
  <c r="E164" i="38"/>
  <c r="AE213" i="38"/>
  <c r="AE466" i="38"/>
  <c r="AQ45" i="38"/>
  <c r="AP13" i="38"/>
  <c r="J69" i="38"/>
  <c r="H69" i="38"/>
  <c r="F561" i="38"/>
  <c r="D560" i="38"/>
  <c r="AB149" i="38"/>
  <c r="AE158" i="38"/>
  <c r="AR158" i="38" s="1"/>
  <c r="AE193" i="38"/>
  <c r="AR193" i="38" s="1"/>
  <c r="AC526" i="38"/>
  <c r="AE527" i="38"/>
  <c r="AG13" i="38"/>
  <c r="AI14" i="38"/>
  <c r="AI21" i="38"/>
  <c r="AF13" i="38"/>
  <c r="AM28" i="38"/>
  <c r="AJ13" i="38"/>
  <c r="AQ51" i="38"/>
  <c r="AO47" i="38"/>
  <c r="AM85" i="38"/>
  <c r="AJ83" i="38"/>
  <c r="AE90" i="38"/>
  <c r="AB89" i="38"/>
  <c r="AI90" i="38"/>
  <c r="AG89" i="38"/>
  <c r="AB96" i="38"/>
  <c r="AE103" i="38"/>
  <c r="AI103" i="38"/>
  <c r="AG96" i="38"/>
  <c r="AE119" i="38"/>
  <c r="AB118" i="38"/>
  <c r="AI119" i="38"/>
  <c r="AG118" i="38"/>
  <c r="AJ133" i="38"/>
  <c r="AM134" i="38"/>
  <c r="AI150" i="38"/>
  <c r="AG149" i="38"/>
  <c r="D133" i="38"/>
  <c r="F133" i="38" s="1"/>
  <c r="AQ164" i="38"/>
  <c r="H131" i="38"/>
  <c r="J131" i="38"/>
  <c r="AO83" i="38"/>
  <c r="AH526" i="38"/>
  <c r="AI527" i="38"/>
  <c r="AC398" i="38"/>
  <c r="J85" i="38"/>
  <c r="H85" i="38"/>
  <c r="AM119" i="38"/>
  <c r="AO499" i="38"/>
  <c r="AQ500" i="38"/>
  <c r="AO13" i="38"/>
  <c r="AM14" i="38"/>
  <c r="AE51" i="38"/>
  <c r="AE88" i="38"/>
  <c r="AM90" i="38"/>
  <c r="AM103" i="38"/>
  <c r="AM36" i="38"/>
  <c r="AM44" i="38"/>
  <c r="AM150" i="38"/>
  <c r="AM527" i="38"/>
  <c r="AI500" i="38"/>
  <c r="AG499" i="38"/>
  <c r="AO133" i="38"/>
  <c r="H103" i="38"/>
  <c r="J103" i="38"/>
  <c r="AQ312" i="38"/>
  <c r="AM21" i="38"/>
  <c r="AQ28" i="38"/>
  <c r="AF214" i="38"/>
  <c r="AI214" i="38" s="1"/>
  <c r="AI221" i="38"/>
  <c r="AE500" i="38"/>
  <c r="AQ527" i="38"/>
  <c r="D118" i="38"/>
  <c r="AH149" i="38"/>
  <c r="AM244" i="38"/>
  <c r="AQ395" i="38"/>
  <c r="AM330" i="38"/>
  <c r="AK499" i="38"/>
  <c r="AM313" i="38"/>
  <c r="AQ213" i="38"/>
  <c r="J54" i="38"/>
  <c r="AI224" i="38"/>
  <c r="AP223" i="38"/>
  <c r="AQ221" i="38"/>
  <c r="AK223" i="38"/>
  <c r="AF389" i="38"/>
  <c r="AI268" i="38"/>
  <c r="AJ207" i="38"/>
  <c r="AM207" i="38" s="1"/>
  <c r="AM213" i="38"/>
  <c r="AQ14" i="38"/>
  <c r="AE134" i="38"/>
  <c r="AH345" i="38"/>
  <c r="AE85" i="38"/>
  <c r="AI213" i="38"/>
  <c r="AJ214" i="38"/>
  <c r="AM214" i="38" s="1"/>
  <c r="AM221" i="38"/>
  <c r="J216" i="38"/>
  <c r="H216" i="38"/>
  <c r="H518" i="38"/>
  <c r="J518" i="38"/>
  <c r="P34" i="45"/>
  <c r="P29" i="46"/>
  <c r="P34" i="24"/>
  <c r="P14" i="31"/>
  <c r="P12" i="44"/>
  <c r="P43" i="48"/>
  <c r="P27" i="23"/>
  <c r="P13" i="29"/>
  <c r="P69" i="22"/>
  <c r="P37" i="21"/>
  <c r="D5" i="40"/>
  <c r="C9" i="27" s="1"/>
  <c r="D78" i="27"/>
  <c r="C43" i="27"/>
  <c r="C78" i="27"/>
  <c r="C101" i="27"/>
  <c r="D42" i="27"/>
  <c r="P24" i="28"/>
  <c r="C51" i="27"/>
  <c r="C74" i="27"/>
  <c r="C100" i="27"/>
  <c r="D92" i="27"/>
  <c r="D91" i="27"/>
  <c r="D99" i="27"/>
  <c r="C70" i="27"/>
  <c r="D56" i="27"/>
  <c r="D77" i="27"/>
  <c r="D101" i="27"/>
  <c r="D73" i="27"/>
  <c r="D93" i="27"/>
  <c r="C75" i="27"/>
  <c r="D41" i="27"/>
  <c r="D47" i="27"/>
  <c r="C52" i="27"/>
  <c r="C94" i="27"/>
  <c r="D69" i="27"/>
  <c r="D71" i="27"/>
  <c r="D100" i="27"/>
  <c r="C55" i="27"/>
  <c r="C71" i="27"/>
  <c r="C79" i="27"/>
  <c r="D44" i="27"/>
  <c r="C53" i="27"/>
  <c r="C99" i="27"/>
  <c r="D5" i="10"/>
  <c r="C7" i="27" s="1"/>
  <c r="D89" i="27"/>
  <c r="D72" i="27"/>
  <c r="D86" i="27"/>
  <c r="D95" i="27"/>
  <c r="D98" i="27"/>
  <c r="C56" i="27"/>
  <c r="D51" i="27"/>
  <c r="C48" i="27"/>
  <c r="D79" i="27"/>
  <c r="D90" i="27"/>
  <c r="D5" i="43"/>
  <c r="C11" i="27" s="1"/>
  <c r="D96" i="27"/>
  <c r="D102" i="27"/>
  <c r="D74" i="27"/>
  <c r="C72" i="27"/>
  <c r="C76" i="27"/>
  <c r="C86" i="27"/>
  <c r="D54" i="27"/>
  <c r="D43" i="27"/>
  <c r="D49" i="27"/>
  <c r="D50" i="27"/>
  <c r="C41" i="27"/>
  <c r="C42" i="27"/>
  <c r="C40" i="27"/>
  <c r="C96" i="27"/>
  <c r="C87" i="27"/>
  <c r="D87" i="27"/>
  <c r="C89" i="27"/>
  <c r="C98" i="27"/>
  <c r="D40" i="27"/>
  <c r="D75" i="27"/>
  <c r="D76" i="27"/>
  <c r="D70" i="27"/>
  <c r="D97" i="27"/>
  <c r="D94" i="27"/>
  <c r="C54" i="27"/>
  <c r="C69" i="27"/>
  <c r="C73" i="27"/>
  <c r="C77" i="27"/>
  <c r="D53" i="27"/>
  <c r="D55" i="27"/>
  <c r="D46" i="27"/>
  <c r="D48" i="27"/>
  <c r="D52" i="27"/>
  <c r="C45" i="27"/>
  <c r="C50" i="27"/>
  <c r="C44" i="27"/>
  <c r="D88" i="27"/>
  <c r="C91" i="27"/>
  <c r="C88" i="27"/>
  <c r="C97" i="27"/>
  <c r="C102" i="27"/>
  <c r="D45" i="27"/>
  <c r="C46" i="27"/>
  <c r="C49" i="27"/>
  <c r="C47" i="27"/>
  <c r="C93" i="27"/>
  <c r="C95" i="27"/>
  <c r="C92" i="27"/>
  <c r="C90" i="27"/>
  <c r="Q37" i="21" l="1"/>
  <c r="I5" i="27" s="1"/>
  <c r="AR186" i="38"/>
  <c r="AR170" i="38"/>
  <c r="M11" i="22"/>
  <c r="I11" i="22"/>
  <c r="K11" i="22"/>
  <c r="O11" i="22"/>
  <c r="Q9" i="44"/>
  <c r="I11" i="29"/>
  <c r="M11" i="29"/>
  <c r="O11" i="29"/>
  <c r="K11" i="29"/>
  <c r="Q10" i="22"/>
  <c r="AR176" i="38"/>
  <c r="D5" i="9"/>
  <c r="C6" i="27" s="1"/>
  <c r="Q10" i="24"/>
  <c r="O9" i="31"/>
  <c r="O14" i="31" s="1"/>
  <c r="K9" i="31"/>
  <c r="I9" i="31"/>
  <c r="I14" i="31" s="1"/>
  <c r="M9" i="31"/>
  <c r="O11" i="30"/>
  <c r="O43" i="30" s="1"/>
  <c r="I11" i="30"/>
  <c r="I43" i="30" s="1"/>
  <c r="M11" i="30"/>
  <c r="M43" i="30" s="1"/>
  <c r="K11" i="30"/>
  <c r="K43" i="30" s="1"/>
  <c r="AJ398" i="38"/>
  <c r="AR167" i="38"/>
  <c r="AR156" i="38"/>
  <c r="AG345" i="38"/>
  <c r="N28" i="38"/>
  <c r="F225" i="38"/>
  <c r="H225" i="38" s="1"/>
  <c r="Q10" i="28"/>
  <c r="AI133" i="38"/>
  <c r="AR188" i="38"/>
  <c r="D5" i="7"/>
  <c r="C4" i="27" s="1"/>
  <c r="AR155" i="38"/>
  <c r="AR168" i="38"/>
  <c r="AE366" i="38"/>
  <c r="AR366" i="38" s="1"/>
  <c r="AR169" i="38"/>
  <c r="AB312" i="38"/>
  <c r="Z363" i="38"/>
  <c r="Z278" i="38"/>
  <c r="Z215" i="38"/>
  <c r="Z468" i="38"/>
  <c r="Z162" i="38"/>
  <c r="Z124" i="38"/>
  <c r="Z89" i="38"/>
  <c r="Z131" i="38"/>
  <c r="Z55" i="38"/>
  <c r="AH204" i="38"/>
  <c r="E204" i="38"/>
  <c r="Z439" i="38"/>
  <c r="Z252" i="38"/>
  <c r="Z226" i="38"/>
  <c r="V225" i="38"/>
  <c r="D186" i="12"/>
  <c r="Q14" i="28" s="1"/>
  <c r="I14" i="28" s="1"/>
  <c r="I24" i="28" s="1"/>
  <c r="Z115" i="38"/>
  <c r="AD345" i="38"/>
  <c r="AE345" i="38" s="1"/>
  <c r="F385" i="38"/>
  <c r="H385" i="38" s="1"/>
  <c r="E345" i="38"/>
  <c r="E327" i="38" s="1"/>
  <c r="AR225" i="38"/>
  <c r="AI118" i="38"/>
  <c r="AB223" i="38"/>
  <c r="AE223" i="38" s="1"/>
  <c r="E312" i="38"/>
  <c r="F312" i="38" s="1"/>
  <c r="H312" i="38" s="1"/>
  <c r="AR180" i="38"/>
  <c r="AR348" i="38"/>
  <c r="AQ118" i="38"/>
  <c r="AM199" i="38"/>
  <c r="AJ190" i="38"/>
  <c r="AP345" i="38"/>
  <c r="AP327" i="38" s="1"/>
  <c r="AR350" i="38"/>
  <c r="AM385" i="38"/>
  <c r="AR385" i="38" s="1"/>
  <c r="AF345" i="38"/>
  <c r="K13" i="31"/>
  <c r="K14" i="31" s="1"/>
  <c r="M13" i="31"/>
  <c r="M14" i="31" s="1"/>
  <c r="Z399" i="38"/>
  <c r="Z561" i="38"/>
  <c r="Z104" i="38"/>
  <c r="Z491" i="38"/>
  <c r="Z321" i="38"/>
  <c r="BN3" i="12"/>
  <c r="BN3" i="9"/>
  <c r="BO3" i="10"/>
  <c r="BO3" i="8"/>
  <c r="BO3" i="7"/>
  <c r="BO3" i="43"/>
  <c r="BO3" i="42"/>
  <c r="BO3" i="40"/>
  <c r="BB3" i="40"/>
  <c r="BB3" i="10"/>
  <c r="BB3" i="8"/>
  <c r="BB3" i="43"/>
  <c r="BA3" i="12"/>
  <c r="BA3" i="9"/>
  <c r="BB3" i="7"/>
  <c r="BB3" i="42"/>
  <c r="Z532" i="38"/>
  <c r="Z452" i="38"/>
  <c r="Z218" i="38"/>
  <c r="Z440" i="38"/>
  <c r="Z132" i="38"/>
  <c r="Z464" i="38"/>
  <c r="Z119" i="38"/>
  <c r="Z542" i="38"/>
  <c r="Z290" i="38"/>
  <c r="Z474" i="38"/>
  <c r="Z279" i="38"/>
  <c r="Z100" i="38"/>
  <c r="Z533" i="38"/>
  <c r="Y418" i="38"/>
  <c r="Y309" i="38"/>
  <c r="Y82" i="38"/>
  <c r="Y429" i="38"/>
  <c r="Y547" i="38"/>
  <c r="Y464" i="38"/>
  <c r="Y209" i="38"/>
  <c r="Y401" i="38"/>
  <c r="Y562" i="38"/>
  <c r="Y552" i="38"/>
  <c r="Y554" i="38"/>
  <c r="Z295" i="38"/>
  <c r="Z247" i="38"/>
  <c r="Z73" i="38"/>
  <c r="Z359" i="38"/>
  <c r="Z511" i="38"/>
  <c r="Z403" i="38"/>
  <c r="Z265" i="38"/>
  <c r="Z260" i="38" s="1"/>
  <c r="Z158" i="38"/>
  <c r="Y483" i="38"/>
  <c r="Y138" i="38"/>
  <c r="Y77" i="38"/>
  <c r="Y280" i="38"/>
  <c r="Y471" i="38"/>
  <c r="Y181" i="38"/>
  <c r="Y501" i="38"/>
  <c r="Y250" i="38"/>
  <c r="Y307" i="38"/>
  <c r="Y414" i="38"/>
  <c r="Y531" i="38"/>
  <c r="Y282" i="38"/>
  <c r="Y308" i="38"/>
  <c r="Z443" i="38"/>
  <c r="Z384" i="38"/>
  <c r="Z144" i="38"/>
  <c r="Z408" i="38"/>
  <c r="Z554" i="38"/>
  <c r="Z469" i="38"/>
  <c r="Z394" i="38"/>
  <c r="Z171" i="38"/>
  <c r="Y340" i="38"/>
  <c r="Y455" i="38"/>
  <c r="Y498" i="38"/>
  <c r="Y448" i="38"/>
  <c r="Y537" i="38"/>
  <c r="Y507" i="38"/>
  <c r="Z393" i="38"/>
  <c r="Z110" i="38"/>
  <c r="Z529" i="38"/>
  <c r="Z189" i="38"/>
  <c r="Y556" i="38"/>
  <c r="Y67" i="38"/>
  <c r="Y497" i="38"/>
  <c r="Y316" i="38"/>
  <c r="Y112" i="38"/>
  <c r="Y390" i="38"/>
  <c r="Y153" i="38"/>
  <c r="Y416" i="38"/>
  <c r="Y165" i="38"/>
  <c r="Y303" i="38"/>
  <c r="Y540" i="38"/>
  <c r="Y27" i="38"/>
  <c r="Y536" i="38"/>
  <c r="Y514" i="38"/>
  <c r="Y521" i="38"/>
  <c r="Y492" i="38"/>
  <c r="Y189" i="38"/>
  <c r="Y534" i="38"/>
  <c r="Y442" i="38"/>
  <c r="Y142" i="38"/>
  <c r="Y440" i="38"/>
  <c r="Y110" i="38"/>
  <c r="Y204" i="38"/>
  <c r="Y434" i="38"/>
  <c r="Y334" i="38"/>
  <c r="Y101" i="38"/>
  <c r="Y445" i="38"/>
  <c r="Y564" i="38"/>
  <c r="Y510" i="38"/>
  <c r="Y247" i="38"/>
  <c r="Y411" i="38"/>
  <c r="Y51" i="38"/>
  <c r="Y439" i="38"/>
  <c r="Y375" i="38"/>
  <c r="Y324" i="38"/>
  <c r="Y314" i="38"/>
  <c r="Y148" i="38"/>
  <c r="Y160" i="38"/>
  <c r="Y125" i="38"/>
  <c r="Y258" i="38"/>
  <c r="Y325" i="38"/>
  <c r="T564" i="38"/>
  <c r="T266" i="38"/>
  <c r="T362" i="38"/>
  <c r="T231" i="38"/>
  <c r="T131" i="38"/>
  <c r="T257" i="38"/>
  <c r="T539" i="38"/>
  <c r="T246" i="38"/>
  <c r="T334" i="38"/>
  <c r="T121" i="38"/>
  <c r="T314" i="38"/>
  <c r="T451" i="38"/>
  <c r="T504" i="38"/>
  <c r="T373" i="38"/>
  <c r="T415" i="38"/>
  <c r="T57" i="38"/>
  <c r="T454" i="38"/>
  <c r="T183" i="38"/>
  <c r="T247" i="38"/>
  <c r="T303" i="38"/>
  <c r="T371" i="38"/>
  <c r="T332" i="38"/>
  <c r="T139" i="38"/>
  <c r="T123" i="38"/>
  <c r="T378" i="38"/>
  <c r="T549" i="38"/>
  <c r="Z477" i="38"/>
  <c r="Z181" i="38"/>
  <c r="Z61" i="38"/>
  <c r="Z334" i="38"/>
  <c r="Y484" i="38"/>
  <c r="Y333" i="38"/>
  <c r="Y361" i="38"/>
  <c r="Y186" i="38"/>
  <c r="Y539" i="38"/>
  <c r="Y287" i="38"/>
  <c r="Y48" i="38"/>
  <c r="Y458" i="38"/>
  <c r="Y71" i="38"/>
  <c r="Y182" i="38"/>
  <c r="Y323" i="38"/>
  <c r="Y147" i="38"/>
  <c r="Y350" i="38"/>
  <c r="Y266" i="38"/>
  <c r="Y450" i="38"/>
  <c r="Y356" i="38"/>
  <c r="Y120" i="38"/>
  <c r="Y462" i="38"/>
  <c r="Y374" i="38"/>
  <c r="Y553" i="38"/>
  <c r="Y277" i="38"/>
  <c r="Y460" i="38"/>
  <c r="Y122" i="38"/>
  <c r="Y362" i="38"/>
  <c r="Y241" i="38"/>
  <c r="Y32" i="38"/>
  <c r="Y377" i="38"/>
  <c r="Y493" i="38"/>
  <c r="Y338" i="38"/>
  <c r="Y134" i="38"/>
  <c r="Y249" i="38"/>
  <c r="Y490" i="38"/>
  <c r="Y291" i="38"/>
  <c r="Y170" i="38"/>
  <c r="Y549" i="38"/>
  <c r="Y321" i="38"/>
  <c r="Y75" i="38"/>
  <c r="Y39" i="38"/>
  <c r="Y373" i="38"/>
  <c r="Y145" i="38"/>
  <c r="Y28" i="38"/>
  <c r="T556" i="38"/>
  <c r="T284" i="38"/>
  <c r="T292" i="38"/>
  <c r="T136" i="38"/>
  <c r="T252" i="38"/>
  <c r="T21" i="38"/>
  <c r="T437" i="38"/>
  <c r="T153" i="38"/>
  <c r="T249" i="38"/>
  <c r="T193" i="38"/>
  <c r="T488" i="38"/>
  <c r="T283" i="38"/>
  <c r="T281" i="38"/>
  <c r="T221" i="38"/>
  <c r="T388" i="38"/>
  <c r="T163" i="38"/>
  <c r="T463" i="38"/>
  <c r="T391" i="38"/>
  <c r="T562" i="38"/>
  <c r="T321" i="38"/>
  <c r="P17" i="38"/>
  <c r="T296" i="38"/>
  <c r="T241" i="38"/>
  <c r="T464" i="38"/>
  <c r="T452" i="38"/>
  <c r="T308" i="38"/>
  <c r="T436" i="38"/>
  <c r="P533" i="38"/>
  <c r="T318" i="38"/>
  <c r="T546" i="38"/>
  <c r="Q508" i="38"/>
  <c r="T195" i="38"/>
  <c r="T523" i="38"/>
  <c r="T380" i="38"/>
  <c r="T461" i="38"/>
  <c r="T279" i="38"/>
  <c r="Z48" i="38"/>
  <c r="Z256" i="38"/>
  <c r="Z205" i="38"/>
  <c r="Z428" i="38"/>
  <c r="Y555" i="38"/>
  <c r="Y239" i="38"/>
  <c r="Y206" i="38"/>
  <c r="Y93" i="38"/>
  <c r="Y468" i="38"/>
  <c r="Y192" i="38"/>
  <c r="Y480" i="38"/>
  <c r="Y392" i="38"/>
  <c r="Y415" i="38"/>
  <c r="Y88" i="38"/>
  <c r="Y179" i="38"/>
  <c r="Y559" i="38"/>
  <c r="Y228" i="38"/>
  <c r="Y487" i="38"/>
  <c r="Y382" i="38"/>
  <c r="Y265" i="38"/>
  <c r="Y49" i="38"/>
  <c r="Y395" i="38"/>
  <c r="Y512" i="38"/>
  <c r="Y371" i="38"/>
  <c r="Y159" i="38"/>
  <c r="Y283" i="38"/>
  <c r="Y561" i="38"/>
  <c r="Y503" i="38"/>
  <c r="Y155" i="38"/>
  <c r="Y104" i="38"/>
  <c r="Y296" i="38"/>
  <c r="Y524" i="38"/>
  <c r="Y208" i="38"/>
  <c r="Y545" i="38"/>
  <c r="Y515" i="38"/>
  <c r="Y453" i="38"/>
  <c r="Y168" i="38"/>
  <c r="Y394" i="38"/>
  <c r="Y474" i="38"/>
  <c r="Y544" i="38"/>
  <c r="Y472" i="38"/>
  <c r="Y244" i="38"/>
  <c r="Y117" i="38"/>
  <c r="Y399" i="38"/>
  <c r="Y162" i="38"/>
  <c r="T203" i="38"/>
  <c r="T302" i="38"/>
  <c r="T40" i="38"/>
  <c r="T374" i="38"/>
  <c r="T472" i="38"/>
  <c r="T112" i="38"/>
  <c r="T522" i="38"/>
  <c r="T337" i="38"/>
  <c r="T441" i="38"/>
  <c r="T553" i="38"/>
  <c r="T298" i="38"/>
  <c r="T425" i="38"/>
  <c r="T379" i="38"/>
  <c r="T65" i="38"/>
  <c r="T358" i="38"/>
  <c r="T269" i="38"/>
  <c r="T395" i="38"/>
  <c r="T50" i="38"/>
  <c r="T498" i="38"/>
  <c r="T230" i="38"/>
  <c r="T457" i="38"/>
  <c r="T256" i="38"/>
  <c r="T387" i="38"/>
  <c r="T148" i="38"/>
  <c r="T286" i="38"/>
  <c r="T295" i="38"/>
  <c r="T66" i="38"/>
  <c r="P496" i="38"/>
  <c r="T204" i="38"/>
  <c r="R20" i="38"/>
  <c r="P16" i="38"/>
  <c r="T91" i="38"/>
  <c r="Z173" i="38"/>
  <c r="Z324" i="38"/>
  <c r="Z348" i="38"/>
  <c r="Z461" i="38"/>
  <c r="Z459" i="38" s="1"/>
  <c r="Y417" i="38"/>
  <c r="Y154" i="38"/>
  <c r="Y548" i="38"/>
  <c r="Y302" i="38"/>
  <c r="Y402" i="38"/>
  <c r="Y121" i="38"/>
  <c r="Y551" i="38"/>
  <c r="Y530" i="38"/>
  <c r="Y275" i="38"/>
  <c r="Y447" i="38"/>
  <c r="Y444" i="38"/>
  <c r="Y386" i="38"/>
  <c r="Y124" i="38"/>
  <c r="Y311" i="38"/>
  <c r="Y520" i="38"/>
  <c r="Y174" i="38"/>
  <c r="Y131" i="38"/>
  <c r="Y313" i="38"/>
  <c r="Y387" i="38"/>
  <c r="Y246" i="38"/>
  <c r="Y62" i="38"/>
  <c r="Y550" i="38"/>
  <c r="Y488" i="38"/>
  <c r="Y433" i="38"/>
  <c r="Y84" i="38"/>
  <c r="Y522" i="38"/>
  <c r="Y227" i="38"/>
  <c r="Y369" i="38"/>
  <c r="Y111" i="38"/>
  <c r="Y363" i="38"/>
  <c r="Y368" i="38"/>
  <c r="Y304" i="38"/>
  <c r="Y74" i="38"/>
  <c r="Y256" i="38"/>
  <c r="Y126" i="38"/>
  <c r="Y34" i="38"/>
  <c r="Y139" i="38"/>
  <c r="Y376" i="38"/>
  <c r="Y90" i="38"/>
  <c r="Y151" i="38"/>
  <c r="T426" i="38"/>
  <c r="T430" i="38"/>
  <c r="T448" i="38"/>
  <c r="T140" i="38"/>
  <c r="T360" i="38"/>
  <c r="T166" i="38"/>
  <c r="T446" i="38"/>
  <c r="T293" i="38"/>
  <c r="T455" i="38"/>
  <c r="T92" i="38"/>
  <c r="T418" i="38"/>
  <c r="T439" i="38"/>
  <c r="T181" i="38"/>
  <c r="T232" i="38"/>
  <c r="T135" i="38"/>
  <c r="T88" i="38"/>
  <c r="T78" i="38"/>
  <c r="T187" i="38"/>
  <c r="T559" i="38"/>
  <c r="T536" i="38"/>
  <c r="T16" i="38"/>
  <c r="T259" i="38"/>
  <c r="T217" i="38"/>
  <c r="T130" i="38"/>
  <c r="T291" i="38"/>
  <c r="T72" i="38"/>
  <c r="T255" i="38"/>
  <c r="O17" i="38"/>
  <c r="T429" i="38"/>
  <c r="P565" i="38"/>
  <c r="P562" i="38"/>
  <c r="T24" i="38"/>
  <c r="T305" i="38"/>
  <c r="T253" i="38"/>
  <c r="T382" i="38"/>
  <c r="T115" i="38"/>
  <c r="T310" i="38"/>
  <c r="Z316" i="38"/>
  <c r="Z390" i="38"/>
  <c r="Z435" i="38"/>
  <c r="Z496" i="38"/>
  <c r="Y268" i="38"/>
  <c r="Y184" i="38"/>
  <c r="Y476" i="38"/>
  <c r="Y87" i="38"/>
  <c r="Y538" i="38"/>
  <c r="Y423" i="38"/>
  <c r="Y479" i="38"/>
  <c r="Y454" i="38"/>
  <c r="Y158" i="38"/>
  <c r="Y297" i="38"/>
  <c r="Y319" i="38"/>
  <c r="Y236" i="38"/>
  <c r="Y26" i="38"/>
  <c r="Y188" i="38"/>
  <c r="Y449" i="38"/>
  <c r="Y102" i="38"/>
  <c r="Y21" i="38"/>
  <c r="Y245" i="38"/>
  <c r="Y405" i="38"/>
  <c r="Y132" i="38"/>
  <c r="Y407" i="38"/>
  <c r="Y412" i="38"/>
  <c r="Y344" i="38"/>
  <c r="Y365" i="38"/>
  <c r="Y491" i="38"/>
  <c r="Y517" i="38"/>
  <c r="Y482" i="38"/>
  <c r="Y216" i="38"/>
  <c r="Y370" i="38"/>
  <c r="Y233" i="38"/>
  <c r="Y274" i="38"/>
  <c r="Y502" i="38"/>
  <c r="Y409" i="38"/>
  <c r="Y15" i="38"/>
  <c r="Y420" i="38"/>
  <c r="Y393" i="38"/>
  <c r="Y419" i="38"/>
  <c r="Y166" i="38"/>
  <c r="Y52" i="38"/>
  <c r="Y272" i="38"/>
  <c r="Y64" i="38"/>
  <c r="T167" i="38"/>
  <c r="T152" i="38"/>
  <c r="T55" i="38"/>
  <c r="T39" i="38"/>
  <c r="T386" i="38"/>
  <c r="T493" i="38"/>
  <c r="T518" i="38"/>
  <c r="T100" i="38"/>
  <c r="T531" i="38"/>
  <c r="T73" i="38"/>
  <c r="T127" i="38"/>
  <c r="Z420" i="38"/>
  <c r="Z424" i="38"/>
  <c r="Z505" i="38"/>
  <c r="Z523" i="38"/>
  <c r="Y563" i="38"/>
  <c r="Y469" i="38"/>
  <c r="Y410" i="38"/>
  <c r="Y353" i="38"/>
  <c r="Y466" i="38"/>
  <c r="Y213" i="38"/>
  <c r="Y413" i="38"/>
  <c r="Y437" i="38"/>
  <c r="Y508" i="38"/>
  <c r="Y177" i="38"/>
  <c r="Y226" i="38"/>
  <c r="Y364" i="38"/>
  <c r="Y408" i="38"/>
  <c r="Y367" i="38"/>
  <c r="Y381" i="38"/>
  <c r="Y528" i="38"/>
  <c r="Y535" i="38"/>
  <c r="Y519" i="38"/>
  <c r="Y254" i="38"/>
  <c r="Y438" i="38"/>
  <c r="Y270" i="38"/>
  <c r="Y295" i="38"/>
  <c r="Y197" i="38"/>
  <c r="Y284" i="38"/>
  <c r="Y355" i="38"/>
  <c r="Y446" i="38"/>
  <c r="Y565" i="38"/>
  <c r="Y346" i="38"/>
  <c r="Y391" i="38"/>
  <c r="Y128" i="38"/>
  <c r="Y167" i="38"/>
  <c r="Y298" i="38"/>
  <c r="Y146" i="38"/>
  <c r="Y366" i="38"/>
  <c r="Y237" i="38"/>
  <c r="Y262" i="38"/>
  <c r="Y269" i="38"/>
  <c r="Y352" i="38"/>
  <c r="Y348" i="38"/>
  <c r="Y72" i="38"/>
  <c r="Y29" i="38"/>
  <c r="T25" i="38"/>
  <c r="T507" i="38"/>
  <c r="T326" i="38"/>
  <c r="T75" i="38"/>
  <c r="T484" i="38"/>
  <c r="T211" i="38"/>
  <c r="T111" i="38"/>
  <c r="T301" i="38"/>
  <c r="T63" i="38"/>
  <c r="T17" i="38"/>
  <c r="T285" i="38"/>
  <c r="T544" i="38"/>
  <c r="T478" i="38"/>
  <c r="T159" i="38"/>
  <c r="T540" i="38"/>
  <c r="T30" i="38"/>
  <c r="T381" i="38"/>
  <c r="T156" i="38"/>
  <c r="T481" i="38"/>
  <c r="T396" i="38"/>
  <c r="T237" i="38"/>
  <c r="T76" i="38"/>
  <c r="T205" i="38"/>
  <c r="T46" i="38"/>
  <c r="T128" i="38"/>
  <c r="T440" i="38"/>
  <c r="T158" i="38"/>
  <c r="Q554" i="38"/>
  <c r="T218" i="38"/>
  <c r="P494" i="38"/>
  <c r="T351" i="38"/>
  <c r="T316" i="38"/>
  <c r="T157" i="38"/>
  <c r="T450" i="38"/>
  <c r="T475" i="38"/>
  <c r="Z356" i="38"/>
  <c r="Z487" i="38"/>
  <c r="Z485" i="38" s="1"/>
  <c r="Z456" i="38"/>
  <c r="Z540" i="38"/>
  <c r="Z248" i="38"/>
  <c r="Y424" i="38"/>
  <c r="Y430" i="38"/>
  <c r="Y525" i="38"/>
  <c r="Y202" i="38"/>
  <c r="Y318" i="38"/>
  <c r="Y137" i="38"/>
  <c r="Y336" i="38"/>
  <c r="Y288" i="38"/>
  <c r="Y457" i="38"/>
  <c r="Y78" i="38"/>
  <c r="Y65" i="38"/>
  <c r="Y234" i="38"/>
  <c r="Y379" i="38"/>
  <c r="Y19" i="38"/>
  <c r="Y300" i="38"/>
  <c r="Y388" i="38"/>
  <c r="Y463" i="38"/>
  <c r="Y380" i="38"/>
  <c r="Y400" i="38"/>
  <c r="Y425" i="38"/>
  <c r="Y150" i="38"/>
  <c r="Y200" i="38"/>
  <c r="Y329" i="38"/>
  <c r="Y211" i="38"/>
  <c r="Y264" i="38"/>
  <c r="Y378" i="38"/>
  <c r="Y494" i="38"/>
  <c r="Y221" i="38"/>
  <c r="Y240" i="38"/>
  <c r="Y36" i="38"/>
  <c r="Y443" i="38"/>
  <c r="Y178" i="38"/>
  <c r="Y141" i="38"/>
  <c r="Y349" i="38"/>
  <c r="Y486" i="38"/>
  <c r="Y485" i="38" s="1"/>
  <c r="Y496" i="38"/>
  <c r="Y23" i="38"/>
  <c r="Y81" i="38"/>
  <c r="Y305" i="38"/>
  <c r="Y342" i="38"/>
  <c r="T480" i="38"/>
  <c r="T227" i="38"/>
  <c r="T188" i="38"/>
  <c r="T147" i="38"/>
  <c r="T161" i="38"/>
  <c r="T233" i="38"/>
  <c r="T494" i="38"/>
  <c r="T104" i="38"/>
  <c r="T496" i="38"/>
  <c r="T113" i="38"/>
  <c r="T95" i="38"/>
  <c r="T394" i="38"/>
  <c r="T402" i="38"/>
  <c r="T525" i="38"/>
  <c r="T476" i="38"/>
  <c r="T353" i="38"/>
  <c r="T180" i="38"/>
  <c r="T144" i="38"/>
  <c r="T482" i="38"/>
  <c r="T515" i="38"/>
  <c r="T277" i="38"/>
  <c r="T41" i="38"/>
  <c r="T160" i="38"/>
  <c r="T419" i="38"/>
  <c r="T343" i="38"/>
  <c r="T114" i="38"/>
  <c r="R16" i="38"/>
  <c r="Z562" i="38"/>
  <c r="Z39" i="38"/>
  <c r="Z492" i="38"/>
  <c r="Z31" i="38"/>
  <c r="Z315" i="38"/>
  <c r="Y215" i="38"/>
  <c r="Y358" i="38"/>
  <c r="Y326" i="38"/>
  <c r="Y339" i="38"/>
  <c r="Y529" i="38"/>
  <c r="Y66" i="38"/>
  <c r="Y263" i="38"/>
  <c r="Y465" i="38"/>
  <c r="Y511" i="38"/>
  <c r="Y140" i="38"/>
  <c r="Y278" i="38"/>
  <c r="Y129" i="38"/>
  <c r="Y18" i="38"/>
  <c r="Y30" i="38"/>
  <c r="Y231" i="38"/>
  <c r="Y286" i="38"/>
  <c r="Y396" i="38"/>
  <c r="Y513" i="38"/>
  <c r="Y253" i="38"/>
  <c r="Y276" i="38"/>
  <c r="Y57" i="38"/>
  <c r="Y557" i="38"/>
  <c r="Y504" i="38"/>
  <c r="Y456" i="38"/>
  <c r="Y173" i="38"/>
  <c r="Y516" i="38"/>
  <c r="Y426" i="38"/>
  <c r="Y116" i="38"/>
  <c r="Y372" i="38"/>
  <c r="Y69" i="38"/>
  <c r="Y143" i="38"/>
  <c r="Y79" i="38"/>
  <c r="Y91" i="38"/>
  <c r="Y37" i="38"/>
  <c r="Y161" i="38"/>
  <c r="Y384" i="38"/>
  <c r="Y41" i="38"/>
  <c r="Y115" i="38"/>
  <c r="Y61" i="38"/>
  <c r="Y35" i="38"/>
  <c r="T94" i="38"/>
  <c r="T37" i="38"/>
  <c r="T410" i="38"/>
  <c r="T512" i="38"/>
  <c r="T354" i="38"/>
  <c r="T264" i="38"/>
  <c r="T201" i="38"/>
  <c r="T19" i="38"/>
  <c r="T245" i="38"/>
  <c r="T491" i="38"/>
  <c r="T54" i="38"/>
  <c r="T369" i="38"/>
  <c r="T81" i="38"/>
  <c r="T385" i="38"/>
  <c r="T470" i="38"/>
  <c r="T122" i="38"/>
  <c r="T77" i="38"/>
  <c r="T52" i="38"/>
  <c r="T497" i="38"/>
  <c r="T393" i="38"/>
  <c r="T198" i="38"/>
  <c r="T403" i="38"/>
  <c r="T306" i="38"/>
  <c r="T220" i="38"/>
  <c r="T44" i="38"/>
  <c r="T263" i="38"/>
  <c r="P21" i="38"/>
  <c r="Q482" i="38"/>
  <c r="T551" i="38"/>
  <c r="T27" i="38"/>
  <c r="T173" i="38"/>
  <c r="P558" i="38"/>
  <c r="S17" i="38"/>
  <c r="T311" i="38"/>
  <c r="T550" i="38"/>
  <c r="T421" i="38"/>
  <c r="T356" i="38"/>
  <c r="AA17" i="38"/>
  <c r="Q511" i="38"/>
  <c r="T535" i="38"/>
  <c r="V18" i="38"/>
  <c r="T275" i="38"/>
  <c r="T85" i="38"/>
  <c r="T86" i="38"/>
  <c r="T458" i="38"/>
  <c r="T340" i="38"/>
  <c r="T32" i="38"/>
  <c r="T431" i="38"/>
  <c r="P478" i="38"/>
  <c r="T186" i="38"/>
  <c r="W22" i="38"/>
  <c r="AA20" i="38"/>
  <c r="T38" i="38"/>
  <c r="M20" i="38"/>
  <c r="Q359" i="38"/>
  <c r="Q408" i="38"/>
  <c r="L22" i="38"/>
  <c r="T414" i="38"/>
  <c r="T347" i="38"/>
  <c r="T155" i="38"/>
  <c r="T229" i="38"/>
  <c r="T177" i="38"/>
  <c r="M16" i="38"/>
  <c r="T79" i="38"/>
  <c r="Q523" i="38"/>
  <c r="L20" i="38"/>
  <c r="M18" i="38"/>
  <c r="P538" i="38"/>
  <c r="Q409" i="38"/>
  <c r="Q362" i="38"/>
  <c r="Q395" i="38"/>
  <c r="Q350" i="38"/>
  <c r="P221" i="38"/>
  <c r="Q552" i="38"/>
  <c r="P482" i="38"/>
  <c r="Q342" i="38"/>
  <c r="Q286" i="38"/>
  <c r="Q295" i="38"/>
  <c r="X23" i="38"/>
  <c r="P507" i="38"/>
  <c r="Q494" i="38"/>
  <c r="P475" i="38"/>
  <c r="P431" i="38"/>
  <c r="P504" i="38"/>
  <c r="P519" i="38"/>
  <c r="Q334" i="38"/>
  <c r="T184" i="38"/>
  <c r="Q285" i="38"/>
  <c r="Q539" i="38"/>
  <c r="P483" i="38"/>
  <c r="R17" i="38"/>
  <c r="T323" i="38"/>
  <c r="T534" i="38"/>
  <c r="X21" i="38"/>
  <c r="M22" i="38"/>
  <c r="T31" i="38"/>
  <c r="T368" i="38"/>
  <c r="T335" i="38"/>
  <c r="T182" i="38"/>
  <c r="R22" i="38"/>
  <c r="Q474" i="38"/>
  <c r="T377" i="38"/>
  <c r="O23" i="38"/>
  <c r="T168" i="38"/>
  <c r="T174" i="38"/>
  <c r="T409" i="38"/>
  <c r="T125" i="38"/>
  <c r="T333" i="38"/>
  <c r="T565" i="38"/>
  <c r="T331" i="38"/>
  <c r="S19" i="38"/>
  <c r="T132" i="38"/>
  <c r="P548" i="38"/>
  <c r="T319" i="38"/>
  <c r="T495" i="38"/>
  <c r="V24" i="38"/>
  <c r="Q324" i="38"/>
  <c r="Q364" i="38"/>
  <c r="Q466" i="38"/>
  <c r="T320" i="38"/>
  <c r="T438" i="38"/>
  <c r="T336" i="38"/>
  <c r="T102" i="38"/>
  <c r="T309" i="38"/>
  <c r="Q492" i="38"/>
  <c r="T324" i="38"/>
  <c r="Q478" i="38"/>
  <c r="P516" i="38"/>
  <c r="P549" i="38"/>
  <c r="Q444" i="38"/>
  <c r="Q353" i="38"/>
  <c r="T487" i="38"/>
  <c r="Q349" i="38"/>
  <c r="Q290" i="38"/>
  <c r="T444" i="38"/>
  <c r="T513" i="38"/>
  <c r="O21" i="38"/>
  <c r="Q297" i="38"/>
  <c r="T71" i="38"/>
  <c r="Q251" i="38"/>
  <c r="P536" i="38"/>
  <c r="Q442" i="38"/>
  <c r="P477" i="38"/>
  <c r="Q428" i="38"/>
  <c r="P347" i="38"/>
  <c r="Q517" i="38"/>
  <c r="V16" i="38"/>
  <c r="Q281" i="38"/>
  <c r="T262" i="38"/>
  <c r="Q239" i="38"/>
  <c r="P481" i="38"/>
  <c r="Q430" i="38"/>
  <c r="Q462" i="38"/>
  <c r="Q418" i="38"/>
  <c r="P330" i="38"/>
  <c r="Q16" i="38"/>
  <c r="P502" i="38"/>
  <c r="Q367" i="38"/>
  <c r="Q310" i="38"/>
  <c r="Q319" i="38"/>
  <c r="P472" i="38"/>
  <c r="P555" i="38"/>
  <c r="Q565" i="38"/>
  <c r="P524" i="38"/>
  <c r="P464" i="38"/>
  <c r="Q148" i="38"/>
  <c r="P210" i="38"/>
  <c r="T138" i="38"/>
  <c r="Q402" i="38"/>
  <c r="Q547" i="38"/>
  <c r="P429" i="38"/>
  <c r="Q434" i="38"/>
  <c r="Q129" i="38"/>
  <c r="Q42" i="38"/>
  <c r="Q296" i="38"/>
  <c r="Q91" i="38"/>
  <c r="T69" i="38"/>
  <c r="T442" i="38"/>
  <c r="Q519" i="38"/>
  <c r="Q544" i="38"/>
  <c r="T176" i="38"/>
  <c r="T56" i="38"/>
  <c r="T288" i="38"/>
  <c r="T274" i="38"/>
  <c r="P550" i="38"/>
  <c r="T110" i="38"/>
  <c r="T87" i="38"/>
  <c r="Q535" i="38"/>
  <c r="T483" i="38"/>
  <c r="T434" i="38"/>
  <c r="T428" i="38"/>
  <c r="T530" i="38"/>
  <c r="T280" i="38"/>
  <c r="T445" i="38"/>
  <c r="T143" i="38"/>
  <c r="M24" i="38"/>
  <c r="T276" i="38"/>
  <c r="P513" i="38"/>
  <c r="T558" i="38"/>
  <c r="T234" i="38"/>
  <c r="Q506" i="38"/>
  <c r="Q289" i="38"/>
  <c r="Q331" i="38"/>
  <c r="T60" i="38"/>
  <c r="T469" i="38"/>
  <c r="T443" i="38"/>
  <c r="T503" i="38"/>
  <c r="T375" i="38"/>
  <c r="T117" i="38"/>
  <c r="T126" i="38"/>
  <c r="T424" i="38"/>
  <c r="P557" i="38"/>
  <c r="Q448" i="38"/>
  <c r="Q445" i="38"/>
  <c r="T342" i="38"/>
  <c r="Q303" i="38"/>
  <c r="T299" i="38"/>
  <c r="Q301" i="38"/>
  <c r="Q254" i="38"/>
  <c r="W24" i="38"/>
  <c r="T129" i="38"/>
  <c r="Q550" i="38"/>
  <c r="Q246" i="38"/>
  <c r="N22" i="38"/>
  <c r="R19" i="38"/>
  <c r="Q441" i="38"/>
  <c r="Q396" i="38"/>
  <c r="Q429" i="38"/>
  <c r="Q382" i="38"/>
  <c r="P277" i="38"/>
  <c r="T543" i="38"/>
  <c r="Q22" i="38"/>
  <c r="Q237" i="38"/>
  <c r="P517" i="38"/>
  <c r="AA22" i="38"/>
  <c r="Q431" i="38"/>
  <c r="Q385" i="38"/>
  <c r="Q417" i="38"/>
  <c r="Q370" i="38"/>
  <c r="P259" i="38"/>
  <c r="Q472" i="38"/>
  <c r="X17" i="38"/>
  <c r="Q314" i="38"/>
  <c r="T406" i="38"/>
  <c r="Q275" i="38"/>
  <c r="Q504" i="38"/>
  <c r="Q463" i="38"/>
  <c r="AA24" i="38"/>
  <c r="Q450" i="38"/>
  <c r="P379" i="38"/>
  <c r="Q95" i="38"/>
  <c r="Q168" i="38"/>
  <c r="P525" i="38"/>
  <c r="Q306" i="38"/>
  <c r="P393" i="38"/>
  <c r="P340" i="38"/>
  <c r="Q343" i="38"/>
  <c r="Q58" i="38"/>
  <c r="W508" i="38"/>
  <c r="Q247" i="38"/>
  <c r="Q45" i="38"/>
  <c r="T524" i="38"/>
  <c r="T435" i="38"/>
  <c r="U22" i="38"/>
  <c r="T210" i="38"/>
  <c r="T219" i="38"/>
  <c r="T352" i="38"/>
  <c r="T68" i="38"/>
  <c r="T349" i="38"/>
  <c r="P523" i="38"/>
  <c r="T98" i="38"/>
  <c r="W16" i="38"/>
  <c r="Q498" i="38"/>
  <c r="T120" i="38"/>
  <c r="T35" i="38"/>
  <c r="T258" i="38"/>
  <c r="T289" i="38"/>
  <c r="T401" i="38"/>
  <c r="T105" i="38"/>
  <c r="T238" i="38"/>
  <c r="Q537" i="38"/>
  <c r="T189" i="38"/>
  <c r="P476" i="38"/>
  <c r="T74" i="38"/>
  <c r="R18" i="38"/>
  <c r="Q470" i="38"/>
  <c r="Q255" i="38"/>
  <c r="Q294" i="38"/>
  <c r="T357" i="38"/>
  <c r="T466" i="38"/>
  <c r="T142" i="38"/>
  <c r="T194" i="38"/>
  <c r="T548" i="38"/>
  <c r="T20" i="38"/>
  <c r="T179" i="38"/>
  <c r="AA21" i="38"/>
  <c r="Q451" i="38"/>
  <c r="Q400" i="38"/>
  <c r="Q401" i="38"/>
  <c r="T376" i="38"/>
  <c r="Q259" i="38"/>
  <c r="T53" i="38"/>
  <c r="Q257" i="38"/>
  <c r="Q206" i="38"/>
  <c r="V20" i="38"/>
  <c r="T307" i="38"/>
  <c r="Q515" i="38"/>
  <c r="P22" i="38"/>
  <c r="Q548" i="38"/>
  <c r="P512" i="38"/>
  <c r="Q386" i="38"/>
  <c r="Q352" i="38"/>
  <c r="Q381" i="38"/>
  <c r="Q337" i="38"/>
  <c r="T70" i="38"/>
  <c r="T330" i="38"/>
  <c r="Q496" i="38"/>
  <c r="U24" i="38"/>
  <c r="Q513" i="38"/>
  <c r="P488" i="38"/>
  <c r="Q373" i="38"/>
  <c r="Q341" i="38"/>
  <c r="Q371" i="38"/>
  <c r="Q325" i="38"/>
  <c r="T563" i="38"/>
  <c r="T416" i="38"/>
  <c r="S23" i="38"/>
  <c r="Q273" i="38"/>
  <c r="T271" i="38"/>
  <c r="Q226" i="38"/>
  <c r="Q464" i="38"/>
  <c r="Q420" i="38"/>
  <c r="Q449" i="38"/>
  <c r="Q406" i="38"/>
  <c r="P309" i="38"/>
  <c r="Q60" i="38"/>
  <c r="Q124" i="38"/>
  <c r="Q521" i="38"/>
  <c r="Q242" i="38"/>
  <c r="P301" i="38"/>
  <c r="P249" i="38"/>
  <c r="Q274" i="38"/>
  <c r="Q471" i="38"/>
  <c r="W418" i="38"/>
  <c r="Q195" i="38"/>
  <c r="M21" i="38"/>
  <c r="P349" i="38"/>
  <c r="W446" i="38"/>
  <c r="Q347" i="38"/>
  <c r="Q252" i="38"/>
  <c r="Q27" i="38"/>
  <c r="W539" i="38"/>
  <c r="P251" i="38"/>
  <c r="Q183" i="38"/>
  <c r="Q309" i="38"/>
  <c r="P246" i="38"/>
  <c r="Q77" i="38"/>
  <c r="Q141" i="38"/>
  <c r="S21" i="38"/>
  <c r="T355" i="38"/>
  <c r="T473" i="38"/>
  <c r="T103" i="38"/>
  <c r="T23" i="38"/>
  <c r="T278" i="38"/>
  <c r="T338" i="38"/>
  <c r="T265" i="38"/>
  <c r="T154" i="38"/>
  <c r="P487" i="38"/>
  <c r="T348" i="38"/>
  <c r="U21" i="38"/>
  <c r="U18" i="38"/>
  <c r="T67" i="38"/>
  <c r="T300" i="38"/>
  <c r="T554" i="38"/>
  <c r="T471" i="38"/>
  <c r="T116" i="38"/>
  <c r="N16" i="38"/>
  <c r="T511" i="38"/>
  <c r="Q502" i="38"/>
  <c r="T508" i="38"/>
  <c r="X19" i="38"/>
  <c r="T361" i="38"/>
  <c r="L23" i="38"/>
  <c r="W23" i="38"/>
  <c r="W17" i="38"/>
  <c r="T145" i="38"/>
  <c r="T533" i="38"/>
  <c r="T521" i="38"/>
  <c r="T240" i="38"/>
  <c r="T42" i="38"/>
  <c r="T449" i="38"/>
  <c r="T34" i="38"/>
  <c r="AA23" i="38"/>
  <c r="P537" i="38"/>
  <c r="Q411" i="38"/>
  <c r="Q348" i="38"/>
  <c r="Q355" i="38"/>
  <c r="P23" i="38"/>
  <c r="N17" i="38"/>
  <c r="P535" i="38"/>
  <c r="N21" i="38"/>
  <c r="Q564" i="38"/>
  <c r="P20" i="38"/>
  <c r="T18" i="38"/>
  <c r="AA16" i="38"/>
  <c r="P497" i="38"/>
  <c r="P514" i="38"/>
  <c r="T341" i="38"/>
  <c r="Q340" i="38"/>
  <c r="T178" i="38"/>
  <c r="Q338" i="38"/>
  <c r="Q280" i="38"/>
  <c r="Q563" i="38"/>
  <c r="T516" i="38"/>
  <c r="N19" i="38"/>
  <c r="Q465" i="38"/>
  <c r="P491" i="38"/>
  <c r="T405" i="38"/>
  <c r="Q330" i="38"/>
  <c r="T297" i="38"/>
  <c r="Q326" i="38"/>
  <c r="Q272" i="38"/>
  <c r="P506" i="38"/>
  <c r="T400" i="38"/>
  <c r="Q533" i="38"/>
  <c r="Q228" i="38"/>
  <c r="P480" i="38"/>
  <c r="P559" i="38"/>
  <c r="Q421" i="38"/>
  <c r="Q374" i="38"/>
  <c r="Q407" i="38"/>
  <c r="Q360" i="38"/>
  <c r="P241" i="38"/>
  <c r="Q25" i="38"/>
  <c r="Q78" i="38"/>
  <c r="P518" i="38"/>
  <c r="Q287" i="38"/>
  <c r="P211" i="38"/>
  <c r="Q175" i="38"/>
  <c r="M17" i="38"/>
  <c r="T58" i="38"/>
  <c r="T422" i="38"/>
  <c r="T537" i="38"/>
  <c r="T26" i="38"/>
  <c r="T547" i="38"/>
  <c r="T282" i="38"/>
  <c r="T432" i="38"/>
  <c r="T370" i="38"/>
  <c r="Q18" i="38"/>
  <c r="T477" i="38"/>
  <c r="P556" i="38"/>
  <c r="P545" i="38"/>
  <c r="T212" i="38"/>
  <c r="T453" i="38"/>
  <c r="T216" i="38"/>
  <c r="T93" i="38"/>
  <c r="T514" i="38"/>
  <c r="T270" i="38"/>
  <c r="L19" i="38"/>
  <c r="L18" i="38"/>
  <c r="T197" i="38"/>
  <c r="Q24" i="38"/>
  <c r="T529" i="38"/>
  <c r="P546" i="38"/>
  <c r="P505" i="38"/>
  <c r="P551" i="38"/>
  <c r="T109" i="38"/>
  <c r="T433" i="38"/>
  <c r="T552" i="38"/>
  <c r="T251" i="38"/>
  <c r="T423" i="38"/>
  <c r="T101" i="38"/>
  <c r="T242" i="38"/>
  <c r="K21" i="38"/>
  <c r="P492" i="38"/>
  <c r="Q351" i="38"/>
  <c r="Q302" i="38"/>
  <c r="Q307" i="38"/>
  <c r="O19" i="38"/>
  <c r="P530" i="38"/>
  <c r="Q531" i="38"/>
  <c r="P503" i="38"/>
  <c r="P447" i="38"/>
  <c r="T517" i="38"/>
  <c r="L17" i="38"/>
  <c r="P540" i="38"/>
  <c r="Q432" i="38"/>
  <c r="Q433" i="38"/>
  <c r="T350" i="38"/>
  <c r="Q293" i="38"/>
  <c r="T49" i="38"/>
  <c r="Q291" i="38"/>
  <c r="Q245" i="38"/>
  <c r="T59" i="38"/>
  <c r="T124" i="38"/>
  <c r="P522" i="38"/>
  <c r="Q424" i="38"/>
  <c r="Q423" i="38"/>
  <c r="T294" i="38"/>
  <c r="Q283" i="38"/>
  <c r="T151" i="38"/>
  <c r="Q279" i="38"/>
  <c r="Q227" i="38"/>
  <c r="Q529" i="38"/>
  <c r="T344" i="38"/>
  <c r="Q487" i="38"/>
  <c r="P534" i="38"/>
  <c r="Q476" i="38"/>
  <c r="Q454" i="38"/>
  <c r="Q363" i="38"/>
  <c r="Q316" i="38"/>
  <c r="Q361" i="38"/>
  <c r="Q300" i="38"/>
  <c r="Q176" i="38"/>
  <c r="Q534" i="38"/>
  <c r="Q44" i="38"/>
  <c r="Q447" i="38"/>
  <c r="Q436" i="38"/>
  <c r="Q155" i="38"/>
  <c r="Q128" i="38"/>
  <c r="P455" i="38"/>
  <c r="P287" i="38"/>
  <c r="W263" i="38"/>
  <c r="P359" i="38"/>
  <c r="T557" i="38"/>
  <c r="T532" i="38"/>
  <c r="T209" i="38"/>
  <c r="T175" i="38"/>
  <c r="T170" i="38"/>
  <c r="T273" i="38"/>
  <c r="T239" i="38"/>
  <c r="T427" i="38"/>
  <c r="K23" i="38"/>
  <c r="T555" i="38"/>
  <c r="P521" i="38"/>
  <c r="T545" i="38"/>
  <c r="T420" i="38"/>
  <c r="T51" i="38"/>
  <c r="T456" i="38"/>
  <c r="T392" i="38"/>
  <c r="T185" i="38"/>
  <c r="T45" i="38"/>
  <c r="U23" i="38"/>
  <c r="T43" i="38"/>
  <c r="T196" i="38"/>
  <c r="Q525" i="38"/>
  <c r="T202" i="38"/>
  <c r="P511" i="38"/>
  <c r="Q435" i="38"/>
  <c r="P479" i="38"/>
  <c r="P552" i="38"/>
  <c r="T462" i="38"/>
  <c r="T213" i="38"/>
  <c r="T33" i="38"/>
  <c r="T99" i="38"/>
  <c r="T228" i="38"/>
  <c r="T502" i="38"/>
  <c r="N23" i="38"/>
  <c r="K19" i="38"/>
  <c r="Q305" i="38"/>
  <c r="T254" i="38"/>
  <c r="Q262" i="38"/>
  <c r="P24" i="38"/>
  <c r="Q452" i="38"/>
  <c r="P532" i="38"/>
  <c r="Q438" i="38"/>
  <c r="P363" i="38"/>
  <c r="T359" i="38"/>
  <c r="N24" i="38"/>
  <c r="Q443" i="38"/>
  <c r="Q380" i="38"/>
  <c r="Q388" i="38"/>
  <c r="T290" i="38"/>
  <c r="Q249" i="38"/>
  <c r="T492" i="38"/>
  <c r="Q232" i="38"/>
  <c r="Q197" i="38"/>
  <c r="T363" i="38"/>
  <c r="U19" i="38"/>
  <c r="Q427" i="38"/>
  <c r="Q372" i="38"/>
  <c r="Q377" i="38"/>
  <c r="T474" i="38"/>
  <c r="Q234" i="38"/>
  <c r="AA19" i="38"/>
  <c r="Q219" i="38"/>
  <c r="K16" i="38"/>
  <c r="T404" i="38"/>
  <c r="T408" i="38"/>
  <c r="R21" i="38"/>
  <c r="Q456" i="38"/>
  <c r="Q455" i="38"/>
  <c r="T519" i="38"/>
  <c r="Q317" i="38"/>
  <c r="T61" i="38"/>
  <c r="Q311" i="38"/>
  <c r="Q263" i="38"/>
  <c r="Q140" i="38"/>
  <c r="P433" i="38"/>
  <c r="W535" i="38"/>
  <c r="Q405" i="38"/>
  <c r="Q323" i="38"/>
  <c r="Q98" i="38"/>
  <c r="Q80" i="38"/>
  <c r="P367" i="38"/>
  <c r="P201" i="38"/>
  <c r="W187" i="38"/>
  <c r="T367" i="38"/>
  <c r="T413" i="38"/>
  <c r="P531" i="38"/>
  <c r="T169" i="38"/>
  <c r="T538" i="38"/>
  <c r="T62" i="38"/>
  <c r="T36" i="38"/>
  <c r="T339" i="38"/>
  <c r="Q546" i="38"/>
  <c r="T82" i="38"/>
  <c r="P484" i="38"/>
  <c r="T365" i="38"/>
  <c r="T80" i="38"/>
  <c r="T22" i="38"/>
  <c r="T520" i="38"/>
  <c r="T146" i="38"/>
  <c r="T506" i="38"/>
  <c r="T287" i="38"/>
  <c r="P515" i="38"/>
  <c r="T325" i="38"/>
  <c r="T172" i="38"/>
  <c r="Q264" i="38"/>
  <c r="P539" i="38"/>
  <c r="L24" i="38"/>
  <c r="R23" i="38"/>
  <c r="W20" i="38"/>
  <c r="T465" i="38"/>
  <c r="Q216" i="38"/>
  <c r="Q357" i="38"/>
  <c r="P273" i="38"/>
  <c r="Q475" i="38"/>
  <c r="W550" i="38"/>
  <c r="Q36" i="38"/>
  <c r="Q391" i="38"/>
  <c r="Q202" i="38"/>
  <c r="P409" i="38"/>
  <c r="Q318" i="38"/>
  <c r="X18" i="38"/>
  <c r="W402" i="38"/>
  <c r="P451" i="38"/>
  <c r="Q123" i="38"/>
  <c r="Q105" i="38"/>
  <c r="P473" i="38"/>
  <c r="W21" i="38"/>
  <c r="Q180" i="38"/>
  <c r="Q152" i="38"/>
  <c r="Q538" i="38"/>
  <c r="P425" i="38"/>
  <c r="W382" i="38"/>
  <c r="K24" i="38"/>
  <c r="Q35" i="38"/>
  <c r="Q87" i="38"/>
  <c r="P553" i="38"/>
  <c r="Q336" i="38"/>
  <c r="P232" i="38"/>
  <c r="Q187" i="38"/>
  <c r="Q483" i="38"/>
  <c r="P307" i="38"/>
  <c r="W206" i="38"/>
  <c r="P289" i="38"/>
  <c r="P303" i="38"/>
  <c r="P391" i="38"/>
  <c r="P461" i="38"/>
  <c r="P125" i="38"/>
  <c r="W516" i="38"/>
  <c r="W332" i="38"/>
  <c r="Q100" i="38"/>
  <c r="V23" i="38"/>
  <c r="P155" i="38"/>
  <c r="P86" i="38"/>
  <c r="W291" i="38"/>
  <c r="Q179" i="38"/>
  <c r="P306" i="38"/>
  <c r="W512" i="38"/>
  <c r="W377" i="38"/>
  <c r="W276" i="38"/>
  <c r="P38" i="38"/>
  <c r="W277" i="38"/>
  <c r="P465" i="38"/>
  <c r="W66" i="38"/>
  <c r="W495" i="38"/>
  <c r="P462" i="38"/>
  <c r="P403" i="38"/>
  <c r="W68" i="38"/>
  <c r="P296" i="38"/>
  <c r="P440" i="38"/>
  <c r="W559" i="38"/>
  <c r="W407" i="38"/>
  <c r="W99" i="38"/>
  <c r="P392" i="38"/>
  <c r="W95" i="38"/>
  <c r="W543" i="38"/>
  <c r="Q136" i="38"/>
  <c r="P414" i="38"/>
  <c r="P116" i="38"/>
  <c r="P77" i="38"/>
  <c r="W476" i="38"/>
  <c r="P179" i="38"/>
  <c r="W436" i="38"/>
  <c r="W279" i="38"/>
  <c r="P318" i="38"/>
  <c r="P364" i="38"/>
  <c r="P28" i="38"/>
  <c r="Q40" i="38"/>
  <c r="N18" i="38"/>
  <c r="T206" i="38"/>
  <c r="U17" i="38"/>
  <c r="P529" i="38"/>
  <c r="Q530" i="38"/>
  <c r="Q20" i="38"/>
  <c r="P554" i="38"/>
  <c r="W18" i="38"/>
  <c r="S20" i="38"/>
  <c r="AA18" i="38"/>
  <c r="Q188" i="38"/>
  <c r="P269" i="38"/>
  <c r="Q497" i="38"/>
  <c r="W517" i="38"/>
  <c r="P520" i="38"/>
  <c r="Q503" i="38"/>
  <c r="P317" i="38"/>
  <c r="Q250" i="38"/>
  <c r="P445" i="38"/>
  <c r="W333" i="38"/>
  <c r="P338" i="38"/>
  <c r="Q43" i="38"/>
  <c r="Q61" i="38"/>
  <c r="Q425" i="38"/>
  <c r="Q392" i="38"/>
  <c r="Q121" i="38"/>
  <c r="Q103" i="38"/>
  <c r="P411" i="38"/>
  <c r="P336" i="38"/>
  <c r="W296" i="38"/>
  <c r="P427" i="38"/>
  <c r="S24" i="38"/>
  <c r="Q53" i="38"/>
  <c r="Q457" i="38"/>
  <c r="P493" i="38"/>
  <c r="Q169" i="38"/>
  <c r="Q139" i="38"/>
  <c r="P388" i="38"/>
  <c r="P216" i="38"/>
  <c r="L16" i="38"/>
  <c r="P202" i="38"/>
  <c r="Q212" i="38"/>
  <c r="Q109" i="38"/>
  <c r="P325" i="38"/>
  <c r="P37" i="38"/>
  <c r="W394" i="38"/>
  <c r="W204" i="38"/>
  <c r="P369" i="38"/>
  <c r="P385" i="38"/>
  <c r="P67" i="38"/>
  <c r="W445" i="38"/>
  <c r="W163" i="38"/>
  <c r="W494" i="38"/>
  <c r="P183" i="38"/>
  <c r="W420" i="38"/>
  <c r="W256" i="38"/>
  <c r="Q480" i="38"/>
  <c r="T250" i="38"/>
  <c r="U16" i="38"/>
  <c r="Q393" i="38"/>
  <c r="T372" i="38"/>
  <c r="P547" i="38"/>
  <c r="Q469" i="38"/>
  <c r="Q271" i="38"/>
  <c r="Q104" i="38"/>
  <c r="Q265" i="38"/>
  <c r="P377" i="38"/>
  <c r="Q186" i="38"/>
  <c r="P417" i="38"/>
  <c r="T412" i="38"/>
  <c r="Q376" i="38"/>
  <c r="P371" i="38"/>
  <c r="P219" i="38"/>
  <c r="X22" i="38"/>
  <c r="P357" i="38"/>
  <c r="W245" i="38"/>
  <c r="Q174" i="38"/>
  <c r="K20" i="38"/>
  <c r="Q26" i="38"/>
  <c r="Q379" i="38"/>
  <c r="Q288" i="38"/>
  <c r="Q62" i="38"/>
  <c r="Q57" i="38"/>
  <c r="P319" i="38"/>
  <c r="P239" i="38"/>
  <c r="W227" i="38"/>
  <c r="P314" i="38"/>
  <c r="P449" i="38"/>
  <c r="W552" i="38"/>
  <c r="Q415" i="38"/>
  <c r="Q368" i="38"/>
  <c r="Q110" i="38"/>
  <c r="Q92" i="38"/>
  <c r="P297" i="38"/>
  <c r="Q160" i="38"/>
  <c r="Q404" i="38"/>
  <c r="Q151" i="38"/>
  <c r="Q156" i="38"/>
  <c r="W434" i="38"/>
  <c r="P194" i="38"/>
  <c r="W452" i="38"/>
  <c r="W273" i="38"/>
  <c r="W75" i="38"/>
  <c r="Q49" i="38"/>
  <c r="P247" i="38"/>
  <c r="W518" i="38"/>
  <c r="W325" i="38"/>
  <c r="W51" i="38"/>
  <c r="W374" i="38"/>
  <c r="P113" i="38"/>
  <c r="W303" i="38"/>
  <c r="W93" i="38"/>
  <c r="W109" i="38"/>
  <c r="P341" i="38"/>
  <c r="Q477" i="38"/>
  <c r="W522" i="38"/>
  <c r="P91" i="38"/>
  <c r="W251" i="38"/>
  <c r="P283" i="38"/>
  <c r="P299" i="38"/>
  <c r="P428" i="38"/>
  <c r="P88" i="38"/>
  <c r="W483" i="38"/>
  <c r="W299" i="38"/>
  <c r="Q54" i="38"/>
  <c r="Q505" i="38"/>
  <c r="P138" i="38"/>
  <c r="P52" i="38"/>
  <c r="W262" i="38"/>
  <c r="Q130" i="38"/>
  <c r="P274" i="38"/>
  <c r="W487" i="38"/>
  <c r="W349" i="38"/>
  <c r="W254" i="38"/>
  <c r="W555" i="38"/>
  <c r="W253" i="38"/>
  <c r="P356" i="38"/>
  <c r="P302" i="38"/>
  <c r="W462" i="38"/>
  <c r="P441" i="38"/>
  <c r="P305" i="38"/>
  <c r="X20" i="38"/>
  <c r="T226" i="38"/>
  <c r="T505" i="38"/>
  <c r="Q453" i="38"/>
  <c r="Q339" i="38"/>
  <c r="P563" i="38"/>
  <c r="Q461" i="38"/>
  <c r="Q419" i="38"/>
  <c r="Q221" i="38"/>
  <c r="P196" i="38"/>
  <c r="Q213" i="38"/>
  <c r="Q147" i="38"/>
  <c r="Q138" i="38"/>
  <c r="P279" i="38"/>
  <c r="T272" i="38"/>
  <c r="Q292" i="38"/>
  <c r="P281" i="38"/>
  <c r="Q163" i="38"/>
  <c r="P435" i="38"/>
  <c r="P266" i="38"/>
  <c r="Q458" i="38"/>
  <c r="Q127" i="38"/>
  <c r="P466" i="38"/>
  <c r="W498" i="38"/>
  <c r="Q299" i="38"/>
  <c r="Q240" i="38"/>
  <c r="W546" i="38"/>
  <c r="W513" i="38"/>
  <c r="P228" i="38"/>
  <c r="Q173" i="38"/>
  <c r="Q266" i="38"/>
  <c r="Q217" i="38"/>
  <c r="P381" i="38"/>
  <c r="W480" i="38"/>
  <c r="Q369" i="38"/>
  <c r="Q276" i="38"/>
  <c r="Q50" i="38"/>
  <c r="Q46" i="38"/>
  <c r="P205" i="38"/>
  <c r="Q113" i="38"/>
  <c r="Q308" i="38"/>
  <c r="Q102" i="38"/>
  <c r="Q111" i="38"/>
  <c r="W341" i="38"/>
  <c r="P122" i="38"/>
  <c r="W363" i="38"/>
  <c r="W141" i="38"/>
  <c r="Q514" i="38"/>
  <c r="W406" i="38"/>
  <c r="P152" i="38"/>
  <c r="W425" i="38"/>
  <c r="W198" i="38"/>
  <c r="P354" i="38"/>
  <c r="W258" i="38"/>
  <c r="P42" i="38"/>
  <c r="W209" i="38"/>
  <c r="P237" i="38"/>
  <c r="Q473" i="38"/>
  <c r="P182" i="38"/>
  <c r="P176" i="38"/>
  <c r="W369" i="38"/>
  <c r="W381" i="38"/>
  <c r="W121" i="38"/>
  <c r="Q194" i="38"/>
  <c r="Q59" i="38"/>
  <c r="P290" i="38"/>
  <c r="W553" i="38"/>
  <c r="W364" i="38"/>
  <c r="W172" i="38"/>
  <c r="P275" i="38"/>
  <c r="P352" i="38"/>
  <c r="P50" i="38"/>
  <c r="W417" i="38"/>
  <c r="W132" i="38"/>
  <c r="W450" i="38"/>
  <c r="P166" i="38"/>
  <c r="W373" i="38"/>
  <c r="W188" i="38"/>
  <c r="W160" i="38"/>
  <c r="P442" i="38"/>
  <c r="W154" i="38"/>
  <c r="P101" i="38"/>
  <c r="W255" i="38"/>
  <c r="W343" i="38"/>
  <c r="P353" i="38"/>
  <c r="W554" i="38"/>
  <c r="Q21" i="38"/>
  <c r="P159" i="38"/>
  <c r="P60" i="38"/>
  <c r="P474" i="38"/>
  <c r="T304" i="38"/>
  <c r="Q410" i="38"/>
  <c r="Q344" i="38"/>
  <c r="Q375" i="38"/>
  <c r="Q493" i="38"/>
  <c r="Q416" i="38"/>
  <c r="T479" i="38"/>
  <c r="P365" i="38"/>
  <c r="Q39" i="38"/>
  <c r="Q101" i="38"/>
  <c r="Q184" i="38"/>
  <c r="P197" i="38"/>
  <c r="K17" i="38"/>
  <c r="Q231" i="38"/>
  <c r="P193" i="38"/>
  <c r="Q117" i="38"/>
  <c r="P342" i="38"/>
  <c r="Q137" i="38"/>
  <c r="Q358" i="38"/>
  <c r="Q79" i="38"/>
  <c r="P401" i="38"/>
  <c r="W430" i="38"/>
  <c r="Q446" i="38"/>
  <c r="Q189" i="38"/>
  <c r="Q479" i="38"/>
  <c r="P564" i="38"/>
  <c r="Q153" i="38"/>
  <c r="Q126" i="38"/>
  <c r="Q426" i="38"/>
  <c r="Q161" i="38"/>
  <c r="P311" i="38"/>
  <c r="T407" i="38"/>
  <c r="Q253" i="38"/>
  <c r="Q229" i="38"/>
  <c r="V17" i="38"/>
  <c r="Q321" i="38"/>
  <c r="Q142" i="38"/>
  <c r="Q55" i="38"/>
  <c r="Q258" i="38"/>
  <c r="Q56" i="38"/>
  <c r="Q63" i="38"/>
  <c r="W250" i="38"/>
  <c r="P51" i="38"/>
  <c r="W271" i="38"/>
  <c r="W35" i="38"/>
  <c r="P180" i="38"/>
  <c r="W308" i="38"/>
  <c r="P80" i="38"/>
  <c r="W335" i="38"/>
  <c r="O20" i="38"/>
  <c r="P136" i="38"/>
  <c r="W147" i="38"/>
  <c r="P418" i="38"/>
  <c r="W114" i="38"/>
  <c r="Q31" i="38"/>
  <c r="Q540" i="38"/>
  <c r="P93" i="38"/>
  <c r="P35" i="38"/>
  <c r="W246" i="38"/>
  <c r="W228" i="38"/>
  <c r="T162" i="38"/>
  <c r="Q145" i="38"/>
  <c r="W410" i="38"/>
  <c r="P175" i="38"/>
  <c r="W431" i="38"/>
  <c r="W239" i="38"/>
  <c r="W55" i="38"/>
  <c r="W521" i="38"/>
  <c r="P212" i="38"/>
  <c r="W493" i="38"/>
  <c r="W294" i="38"/>
  <c r="W34" i="38"/>
  <c r="W354" i="38"/>
  <c r="P94" i="38"/>
  <c r="W282" i="38"/>
  <c r="Q555" i="38"/>
  <c r="W72" i="38"/>
  <c r="P304" i="38"/>
  <c r="P362" i="38"/>
  <c r="W491" i="38"/>
  <c r="W514" i="38"/>
  <c r="W217" i="38"/>
  <c r="P257" i="38"/>
  <c r="P206" i="38"/>
  <c r="Q403" i="38"/>
  <c r="N20" i="38"/>
  <c r="Q439" i="38"/>
  <c r="P544" i="38"/>
  <c r="Q320" i="38"/>
  <c r="P415" i="38"/>
  <c r="Q356" i="38"/>
  <c r="R24" i="38"/>
  <c r="P295" i="38"/>
  <c r="Q23" i="38"/>
  <c r="W350" i="38"/>
  <c r="Q131" i="38"/>
  <c r="Q158" i="38"/>
  <c r="Q484" i="38"/>
  <c r="Q241" i="38"/>
  <c r="Q144" i="38"/>
  <c r="Q68" i="38"/>
  <c r="Q178" i="38"/>
  <c r="Q76" i="38"/>
  <c r="Q282" i="38"/>
  <c r="Q33" i="38"/>
  <c r="P332" i="38"/>
  <c r="T417" i="38"/>
  <c r="Q354" i="38"/>
  <c r="P439" i="38"/>
  <c r="P386" i="38"/>
  <c r="Q387" i="38"/>
  <c r="Q81" i="38"/>
  <c r="Q66" i="38"/>
  <c r="Q335" i="38"/>
  <c r="Q157" i="38"/>
  <c r="P226" i="38"/>
  <c r="T137" i="38"/>
  <c r="Q422" i="38"/>
  <c r="V21" i="38"/>
  <c r="P453" i="38"/>
  <c r="P471" i="38"/>
  <c r="Q71" i="38"/>
  <c r="W531" i="38"/>
  <c r="Q209" i="38"/>
  <c r="Q116" i="38"/>
  <c r="W548" i="38"/>
  <c r="W156" i="38"/>
  <c r="Q536" i="38"/>
  <c r="W173" i="38"/>
  <c r="P203" i="38"/>
  <c r="P39" i="38"/>
  <c r="W193" i="38"/>
  <c r="W538" i="38"/>
  <c r="W241" i="38"/>
  <c r="P189" i="38"/>
  <c r="Q19" i="38"/>
  <c r="W76" i="38"/>
  <c r="P245" i="38"/>
  <c r="P308" i="38"/>
  <c r="P230" i="38"/>
  <c r="P368" i="38"/>
  <c r="W562" i="38"/>
  <c r="W432" i="38"/>
  <c r="W116" i="38"/>
  <c r="W98" i="38"/>
  <c r="X15" i="38"/>
  <c r="Q99" i="38"/>
  <c r="W318" i="38"/>
  <c r="P103" i="38"/>
  <c r="W340" i="38"/>
  <c r="W111" i="38"/>
  <c r="P370" i="38"/>
  <c r="W378" i="38"/>
  <c r="P135" i="38"/>
  <c r="W404" i="38"/>
  <c r="W102" i="38"/>
  <c r="P284" i="38"/>
  <c r="W211" i="38"/>
  <c r="W564" i="38"/>
  <c r="W184" i="38"/>
  <c r="Q172" i="38"/>
  <c r="P438" i="38"/>
  <c r="P146" i="38"/>
  <c r="P140" i="38"/>
  <c r="W339" i="38"/>
  <c r="W353" i="38"/>
  <c r="W87" i="38"/>
  <c r="Q181" i="38"/>
  <c r="W544" i="38"/>
  <c r="P256" i="38"/>
  <c r="W523" i="38"/>
  <c r="W334" i="38"/>
  <c r="W140" i="38"/>
  <c r="Q143" i="38"/>
  <c r="P316" i="38"/>
  <c r="P33" i="38"/>
  <c r="W386" i="38"/>
  <c r="W100" i="38"/>
  <c r="Q440" i="38"/>
  <c r="T411" i="38"/>
  <c r="Q394" i="38"/>
  <c r="U20" i="38"/>
  <c r="Q332" i="38"/>
  <c r="T364" i="38"/>
  <c r="Q413" i="38"/>
  <c r="Q269" i="38"/>
  <c r="W463" i="38"/>
  <c r="Q34" i="38"/>
  <c r="P543" i="38"/>
  <c r="Q86" i="38"/>
  <c r="Q115" i="38"/>
  <c r="P495" i="38"/>
  <c r="Q414" i="38"/>
  <c r="Q73" i="38"/>
  <c r="Q230" i="38"/>
  <c r="Q93" i="38"/>
  <c r="Q32" i="38"/>
  <c r="Q233" i="38"/>
  <c r="Q551" i="38"/>
  <c r="P262" i="38"/>
  <c r="T141" i="38"/>
  <c r="Q278" i="38"/>
  <c r="P351" i="38"/>
  <c r="P291" i="38"/>
  <c r="Q298" i="38"/>
  <c r="W563" i="38"/>
  <c r="W556" i="38"/>
  <c r="Q270" i="38"/>
  <c r="Q114" i="38"/>
  <c r="Q177" i="38"/>
  <c r="L21" i="38"/>
  <c r="Q333" i="38"/>
  <c r="P419" i="38"/>
  <c r="P361" i="38"/>
  <c r="Q284" i="38"/>
  <c r="Q516" i="38"/>
  <c r="W438" i="38"/>
  <c r="Q520" i="38"/>
  <c r="Q507" i="38"/>
  <c r="Q512" i="38"/>
  <c r="W85" i="38"/>
  <c r="P333" i="38"/>
  <c r="W77" i="38"/>
  <c r="P57" i="38"/>
  <c r="W435" i="38"/>
  <c r="W117" i="38"/>
  <c r="P426" i="38"/>
  <c r="W120" i="38"/>
  <c r="P49" i="38"/>
  <c r="Q182" i="38"/>
  <c r="P446" i="38"/>
  <c r="P151" i="38"/>
  <c r="P114" i="38"/>
  <c r="W565" i="38"/>
  <c r="P229" i="38"/>
  <c r="W457" i="38"/>
  <c r="W307" i="38"/>
  <c r="S22" i="38"/>
  <c r="Q495" i="38"/>
  <c r="T322" i="38"/>
  <c r="Q51" i="38"/>
  <c r="W220" i="38"/>
  <c r="P34" i="38"/>
  <c r="W247" i="38"/>
  <c r="P432" i="38"/>
  <c r="P144" i="38"/>
  <c r="W288" i="38"/>
  <c r="P63" i="38"/>
  <c r="W309" i="38"/>
  <c r="P400" i="38"/>
  <c r="P100" i="38"/>
  <c r="W130" i="38"/>
  <c r="P382" i="38"/>
  <c r="W88" i="38"/>
  <c r="Q543" i="38"/>
  <c r="P470" i="38"/>
  <c r="P75" i="38"/>
  <c r="W524" i="38"/>
  <c r="W212" i="38"/>
  <c r="W194" i="38"/>
  <c r="P15" i="38"/>
  <c r="Q135" i="38"/>
  <c r="W387" i="38"/>
  <c r="V22" i="38"/>
  <c r="Q558" i="38"/>
  <c r="P293" i="38"/>
  <c r="P498" i="38"/>
  <c r="P508" i="38"/>
  <c r="P19" i="38"/>
  <c r="Q365" i="38"/>
  <c r="P18" i="38"/>
  <c r="T447" i="38"/>
  <c r="Q277" i="38"/>
  <c r="Q378" i="38"/>
  <c r="Q52" i="38"/>
  <c r="Q70" i="38"/>
  <c r="Q437" i="38"/>
  <c r="Q304" i="38"/>
  <c r="Q524" i="38"/>
  <c r="Q412" i="38"/>
  <c r="Q37" i="38"/>
  <c r="W484" i="38"/>
  <c r="O18" i="38"/>
  <c r="Q167" i="38"/>
  <c r="Q185" i="38"/>
  <c r="W19" i="38"/>
  <c r="Q218" i="38"/>
  <c r="P255" i="38"/>
  <c r="Q203" i="38"/>
  <c r="Q238" i="38"/>
  <c r="Q559" i="38"/>
  <c r="P271" i="38"/>
  <c r="P198" i="38"/>
  <c r="O22" i="38"/>
  <c r="W368" i="38"/>
  <c r="Q67" i="38"/>
  <c r="W148" i="38"/>
  <c r="K22" i="38"/>
  <c r="O16" i="38"/>
  <c r="P335" i="38"/>
  <c r="W69" i="38"/>
  <c r="W122" i="38"/>
  <c r="W409" i="38"/>
  <c r="P339" i="38"/>
  <c r="W496" i="38"/>
  <c r="W80" i="38"/>
  <c r="P217" i="38"/>
  <c r="W549" i="38"/>
  <c r="W32" i="38"/>
  <c r="W304" i="38"/>
  <c r="P76" i="38"/>
  <c r="W259" i="38"/>
  <c r="P423" i="38"/>
  <c r="S18" i="38"/>
  <c r="P272" i="38"/>
  <c r="P292" i="38"/>
  <c r="W429" i="38"/>
  <c r="W456" i="38"/>
  <c r="Q170" i="38"/>
  <c r="W472" i="38"/>
  <c r="P218" i="38"/>
  <c r="W385" i="38"/>
  <c r="W174" i="38"/>
  <c r="W44" i="38"/>
  <c r="W426" i="38"/>
  <c r="P170" i="38"/>
  <c r="W447" i="38"/>
  <c r="W232" i="38"/>
  <c r="P456" i="38"/>
  <c r="W284" i="38"/>
  <c r="P59" i="38"/>
  <c r="W234" i="38"/>
  <c r="P334" i="38"/>
  <c r="Q545" i="38"/>
  <c r="P204" i="38"/>
  <c r="P220" i="38"/>
  <c r="W401" i="38"/>
  <c r="W421" i="38"/>
  <c r="W151" i="38"/>
  <c r="S537" i="38"/>
  <c r="N519" i="38"/>
  <c r="K401" i="38"/>
  <c r="W375" i="38"/>
  <c r="W112" i="38"/>
  <c r="U537" i="38"/>
  <c r="U497" i="38"/>
  <c r="N359" i="38"/>
  <c r="W400" i="38"/>
  <c r="W104" i="38"/>
  <c r="M547" i="38"/>
  <c r="K456" i="38"/>
  <c r="K552" i="38"/>
  <c r="W74" i="38"/>
  <c r="Q15" i="38"/>
  <c r="X523" i="38"/>
  <c r="AA401" i="38"/>
  <c r="M545" i="38"/>
  <c r="M507" i="38"/>
  <c r="K418" i="38"/>
  <c r="O533" i="38"/>
  <c r="U506" i="38"/>
  <c r="S424" i="38"/>
  <c r="W344" i="38"/>
  <c r="W79" i="38"/>
  <c r="S533" i="38"/>
  <c r="W458" i="38"/>
  <c r="Q211" i="38"/>
  <c r="P131" i="38"/>
  <c r="P444" i="38"/>
  <c r="W178" i="38"/>
  <c r="P373" i="38"/>
  <c r="P95" i="38"/>
  <c r="P254" i="38"/>
  <c r="P412" i="38"/>
  <c r="P109" i="38"/>
  <c r="P105" i="38"/>
  <c r="P394" i="38"/>
  <c r="W316" i="38"/>
  <c r="P128" i="38"/>
  <c r="Q193" i="38"/>
  <c r="P422" i="38"/>
  <c r="P121" i="38"/>
  <c r="W264" i="38"/>
  <c r="P213" i="38"/>
  <c r="W183" i="38"/>
  <c r="O24" i="38"/>
  <c r="W159" i="38"/>
  <c r="Q125" i="38"/>
  <c r="P406" i="38"/>
  <c r="P129" i="38"/>
  <c r="P104" i="38"/>
  <c r="W306" i="38"/>
  <c r="W320" i="38"/>
  <c r="Q122" i="38"/>
  <c r="W362" i="38"/>
  <c r="P139" i="38"/>
  <c r="W293" i="38"/>
  <c r="W56" i="38"/>
  <c r="P231" i="38"/>
  <c r="W337" i="38"/>
  <c r="P99" i="38"/>
  <c r="W357" i="38"/>
  <c r="W52" i="38"/>
  <c r="P172" i="38"/>
  <c r="W166" i="38"/>
  <c r="P450" i="38"/>
  <c r="W137" i="38"/>
  <c r="Q75" i="38"/>
  <c r="M19" i="38"/>
  <c r="P112" i="38"/>
  <c r="P69" i="38"/>
  <c r="W278" i="38"/>
  <c r="W290" i="38"/>
  <c r="W36" i="38"/>
  <c r="N548" i="38"/>
  <c r="V477" i="38"/>
  <c r="U453" i="38"/>
  <c r="W252" i="38"/>
  <c r="M15" i="38"/>
  <c r="AA519" i="38"/>
  <c r="X495" i="38"/>
  <c r="X547" i="38"/>
  <c r="W275" i="38"/>
  <c r="W162" i="38"/>
  <c r="N512" i="38"/>
  <c r="N484" i="38"/>
  <c r="L558" i="38"/>
  <c r="P380" i="38"/>
  <c r="W225" i="38"/>
  <c r="R519" i="38"/>
  <c r="R407" i="38"/>
  <c r="M552" i="38"/>
  <c r="V483" i="38"/>
  <c r="L441" i="38"/>
  <c r="R537" i="38"/>
  <c r="L472" i="38"/>
  <c r="K409" i="38"/>
  <c r="W218" i="38"/>
  <c r="V15" i="38"/>
  <c r="V540" i="38"/>
  <c r="R474" i="38"/>
  <c r="AA427" i="38"/>
  <c r="W367" i="38"/>
  <c r="W73" i="38"/>
  <c r="V531" i="38"/>
  <c r="M473" i="38"/>
  <c r="X357" i="38"/>
  <c r="W169" i="38"/>
  <c r="U15" i="38"/>
  <c r="N531" i="38"/>
  <c r="Q220" i="38"/>
  <c r="P405" i="38"/>
  <c r="W451" i="38"/>
  <c r="P62" i="38"/>
  <c r="W181" i="38"/>
  <c r="W525" i="38"/>
  <c r="P163" i="38"/>
  <c r="W189" i="38"/>
  <c r="Q210" i="38"/>
  <c r="W530" i="38"/>
  <c r="Q64" i="38"/>
  <c r="P156" i="38"/>
  <c r="W221" i="38"/>
  <c r="W515" i="38"/>
  <c r="Q198" i="38"/>
  <c r="P452" i="38"/>
  <c r="W470" i="38"/>
  <c r="W71" i="38"/>
  <c r="P65" i="38"/>
  <c r="W113" i="38"/>
  <c r="P350" i="38"/>
  <c r="Q549" i="38"/>
  <c r="P413" i="38"/>
  <c r="P436" i="38"/>
  <c r="P58" i="38"/>
  <c r="W492" i="38"/>
  <c r="W180" i="38"/>
  <c r="W161" i="38"/>
  <c r="Q74" i="38"/>
  <c r="W272" i="38"/>
  <c r="P68" i="38"/>
  <c r="W196" i="38"/>
  <c r="P270" i="38"/>
  <c r="P73" i="38"/>
  <c r="W216" i="38"/>
  <c r="P30" i="38"/>
  <c r="W265" i="38"/>
  <c r="P252" i="38"/>
  <c r="P31" i="38"/>
  <c r="W94" i="38"/>
  <c r="P280" i="38"/>
  <c r="P378" i="38"/>
  <c r="P321" i="38"/>
  <c r="P404" i="38"/>
  <c r="P41" i="38"/>
  <c r="W461" i="38"/>
  <c r="W146" i="38"/>
  <c r="W129" i="38"/>
  <c r="P162" i="38"/>
  <c r="N555" i="38"/>
  <c r="K497" i="38"/>
  <c r="X429" i="38"/>
  <c r="W123" i="38"/>
  <c r="P322" i="38"/>
  <c r="S520" i="38"/>
  <c r="V464" i="38"/>
  <c r="AA553" i="38"/>
  <c r="W115" i="38"/>
  <c r="Q322" i="38"/>
  <c r="V521" i="38"/>
  <c r="O420" i="38"/>
  <c r="R531" i="38"/>
  <c r="P115" i="38"/>
  <c r="S341" i="38"/>
  <c r="K513" i="38"/>
  <c r="X414" i="38"/>
  <c r="O543" i="38"/>
  <c r="K465" i="38"/>
  <c r="X394" i="38"/>
  <c r="R549" i="38"/>
  <c r="M474" i="38"/>
  <c r="M448" i="38"/>
  <c r="W91" i="38"/>
  <c r="W15" i="38"/>
  <c r="X505" i="38"/>
  <c r="Q69" i="38"/>
  <c r="W280" i="38"/>
  <c r="P375" i="38"/>
  <c r="W502" i="38"/>
  <c r="P137" i="38"/>
  <c r="Q65" i="38"/>
  <c r="W423" i="38"/>
  <c r="P195" i="38"/>
  <c r="P45" i="38"/>
  <c r="W347" i="38"/>
  <c r="W558" i="38"/>
  <c r="P85" i="38"/>
  <c r="W125" i="38"/>
  <c r="W393" i="38"/>
  <c r="S16" i="38"/>
  <c r="P187" i="38"/>
  <c r="W379" i="38"/>
  <c r="P320" i="38"/>
  <c r="P355" i="38"/>
  <c r="Q562" i="38"/>
  <c r="P186" i="38"/>
  <c r="P184" i="38"/>
  <c r="Q120" i="38"/>
  <c r="P298" i="38"/>
  <c r="W506" i="38"/>
  <c r="W371" i="38"/>
  <c r="W42" i="38"/>
  <c r="W50" i="38"/>
  <c r="Q30" i="38"/>
  <c r="W175" i="38"/>
  <c r="V19" i="38"/>
  <c r="W101" i="38"/>
  <c r="P92" i="38"/>
  <c r="W465" i="38"/>
  <c r="W135" i="38"/>
  <c r="P458" i="38"/>
  <c r="W142" i="38"/>
  <c r="P82" i="38"/>
  <c r="P264" i="38"/>
  <c r="Q491" i="38"/>
  <c r="P169" i="38"/>
  <c r="P148" i="38"/>
  <c r="Q72" i="38"/>
  <c r="P265" i="38"/>
  <c r="W481" i="38"/>
  <c r="W342" i="38"/>
  <c r="W57" i="38"/>
  <c r="W33" i="38"/>
  <c r="P315" i="38"/>
  <c r="M563" i="38"/>
  <c r="L496" i="38"/>
  <c r="AA360" i="38"/>
  <c r="W27" i="38"/>
  <c r="K341" i="38"/>
  <c r="L516" i="38"/>
  <c r="K416" i="38"/>
  <c r="K562" i="38"/>
  <c r="P416" i="38"/>
  <c r="AA341" i="38"/>
  <c r="U514" i="38"/>
  <c r="V427" i="38"/>
  <c r="P145" i="38"/>
  <c r="W503" i="38"/>
  <c r="X543" i="38"/>
  <c r="O529" i="38"/>
  <c r="M420" i="38"/>
  <c r="M551" i="38"/>
  <c r="V484" i="38"/>
  <c r="O544" i="38"/>
  <c r="AA555" i="38"/>
  <c r="V475" i="38"/>
  <c r="V354" i="38"/>
  <c r="P448" i="38"/>
  <c r="W28" i="38"/>
  <c r="Q132" i="38"/>
  <c r="P407" i="38"/>
  <c r="M23" i="38"/>
  <c r="W392" i="38"/>
  <c r="P153" i="38"/>
  <c r="W139" i="38"/>
  <c r="W529" i="38"/>
  <c r="P154" i="38"/>
  <c r="P240" i="38"/>
  <c r="W403" i="38"/>
  <c r="Q85" i="38"/>
  <c r="W547" i="38"/>
  <c r="P276" i="38"/>
  <c r="W270" i="38"/>
  <c r="W454" i="38"/>
  <c r="P117" i="38"/>
  <c r="W287" i="38"/>
  <c r="P120" i="38"/>
  <c r="Q88" i="38"/>
  <c r="X16" i="38"/>
  <c r="P98" i="38"/>
  <c r="P43" i="38"/>
  <c r="W442" i="38"/>
  <c r="P160" i="38"/>
  <c r="W415" i="38"/>
  <c r="W249" i="38"/>
  <c r="P250" i="38"/>
  <c r="W537" i="38"/>
  <c r="Q204" i="38"/>
  <c r="W103" i="38"/>
  <c r="P227" i="38"/>
  <c r="P167" i="38"/>
  <c r="W482" i="38"/>
  <c r="P469" i="38"/>
  <c r="W63" i="38"/>
  <c r="P323" i="38"/>
  <c r="P408" i="38"/>
  <c r="W474" i="38"/>
  <c r="Q41" i="38"/>
  <c r="Q557" i="38"/>
  <c r="P79" i="38"/>
  <c r="W533" i="38"/>
  <c r="W414" i="38"/>
  <c r="P143" i="38"/>
  <c r="W391" i="38"/>
  <c r="W213" i="38"/>
  <c r="P188" i="38"/>
  <c r="P177" i="38"/>
  <c r="P294" i="38"/>
  <c r="R539" i="38"/>
  <c r="L464" i="38"/>
  <c r="R543" i="38"/>
  <c r="P209" i="38"/>
  <c r="O552" i="38"/>
  <c r="X492" i="38"/>
  <c r="O423" i="38"/>
  <c r="N540" i="38"/>
  <c r="P124" i="38"/>
  <c r="L551" i="38"/>
  <c r="X515" i="38"/>
  <c r="U404" i="38"/>
  <c r="W155" i="38"/>
  <c r="W380" i="38"/>
  <c r="AA549" i="38"/>
  <c r="L503" i="38"/>
  <c r="V442" i="38"/>
  <c r="X514" i="38"/>
  <c r="U471" i="38"/>
  <c r="P70" i="38"/>
  <c r="R530" i="38"/>
  <c r="X477" i="38"/>
  <c r="R540" i="38"/>
  <c r="P168" i="38"/>
  <c r="N341" i="38"/>
  <c r="R520" i="38"/>
  <c r="S410" i="38"/>
  <c r="Q556" i="38"/>
  <c r="P395" i="38"/>
  <c r="P288" i="38"/>
  <c r="W179" i="38"/>
  <c r="W376" i="38"/>
  <c r="P396" i="38"/>
  <c r="P285" i="38"/>
  <c r="W416" i="38"/>
  <c r="W469" i="38"/>
  <c r="W86" i="38"/>
  <c r="W504" i="38"/>
  <c r="P402" i="38"/>
  <c r="W453" i="38"/>
  <c r="W38" i="38"/>
  <c r="W358" i="38"/>
  <c r="P46" i="38"/>
  <c r="W167" i="38"/>
  <c r="W507" i="38"/>
  <c r="P344" i="38"/>
  <c r="P376" i="38"/>
  <c r="P27" i="38"/>
  <c r="W439" i="38"/>
  <c r="W323" i="38"/>
  <c r="P72" i="38"/>
  <c r="W321" i="38"/>
  <c r="W60" i="38"/>
  <c r="W540" i="38"/>
  <c r="P421" i="38"/>
  <c r="Q159" i="38"/>
  <c r="P463" i="38"/>
  <c r="P142" i="38"/>
  <c r="P25" i="38"/>
  <c r="W361" i="38"/>
  <c r="Q146" i="38"/>
  <c r="P387" i="38"/>
  <c r="P174" i="38"/>
  <c r="P123" i="38"/>
  <c r="W324" i="38"/>
  <c r="P253" i="38"/>
  <c r="P343" i="38"/>
  <c r="W536" i="38"/>
  <c r="W411" i="38"/>
  <c r="W300" i="38"/>
  <c r="P55" i="38"/>
  <c r="W298" i="38"/>
  <c r="W43" i="38"/>
  <c r="W505" i="38"/>
  <c r="P36" i="38"/>
  <c r="W182" i="38"/>
  <c r="S525" i="38"/>
  <c r="S461" i="38"/>
  <c r="P233" i="38"/>
  <c r="P26" i="38"/>
  <c r="R558" i="38"/>
  <c r="L508" i="38"/>
  <c r="AA428" i="38"/>
  <c r="Q532" i="38"/>
  <c r="W511" i="38"/>
  <c r="M557" i="38"/>
  <c r="V492" i="38"/>
  <c r="X409" i="38"/>
  <c r="W520" i="38"/>
  <c r="W257" i="38"/>
  <c r="AA556" i="38"/>
  <c r="R475" i="38"/>
  <c r="U454" i="38"/>
  <c r="R517" i="38"/>
  <c r="V428" i="38"/>
  <c r="W61" i="38"/>
  <c r="O503" i="38"/>
  <c r="O453" i="38"/>
  <c r="P74" i="38"/>
  <c r="W519" i="38"/>
  <c r="AA546" i="38"/>
  <c r="N517" i="38"/>
  <c r="AA417" i="38"/>
  <c r="Q256" i="38"/>
  <c r="Q112" i="38"/>
  <c r="P258" i="38"/>
  <c r="P126" i="38"/>
  <c r="P141" i="38"/>
  <c r="P434" i="38"/>
  <c r="W170" i="38"/>
  <c r="P443" i="38"/>
  <c r="Q166" i="38"/>
  <c r="W59" i="38"/>
  <c r="W292" i="38"/>
  <c r="P263" i="38"/>
  <c r="W205" i="38"/>
  <c r="P300" i="38"/>
  <c r="W240" i="38"/>
  <c r="Q518" i="38"/>
  <c r="K18" i="38"/>
  <c r="W355" i="38"/>
  <c r="Q82" i="38"/>
  <c r="P238" i="38"/>
  <c r="W464" i="38"/>
  <c r="W317" i="38"/>
  <c r="W231" i="38"/>
  <c r="Q17" i="38"/>
  <c r="W229" i="38"/>
  <c r="P286" i="38"/>
  <c r="P324" i="38"/>
  <c r="P430" i="38"/>
  <c r="W444" i="38"/>
  <c r="Q481" i="38"/>
  <c r="W372" i="38"/>
  <c r="P178" i="38"/>
  <c r="P454" i="38"/>
  <c r="P437" i="38"/>
  <c r="W370" i="38"/>
  <c r="P81" i="38"/>
  <c r="W197" i="38"/>
  <c r="P71" i="38"/>
  <c r="W78" i="38"/>
  <c r="P110" i="38"/>
  <c r="W152" i="38"/>
  <c r="P358" i="38"/>
  <c r="P157" i="38"/>
  <c r="W230" i="38"/>
  <c r="W422" i="38"/>
  <c r="P147" i="38"/>
  <c r="W352" i="38"/>
  <c r="W157" i="38"/>
  <c r="W143" i="38"/>
  <c r="P410" i="38"/>
  <c r="W131" i="38"/>
  <c r="P66" i="38"/>
  <c r="W124" i="38"/>
  <c r="P234" i="38"/>
  <c r="Q154" i="38"/>
  <c r="P360" i="38"/>
  <c r="W475" i="38"/>
  <c r="W301" i="38"/>
  <c r="W110" i="38"/>
  <c r="Q94" i="38"/>
  <c r="P282" i="38"/>
  <c r="W545" i="38"/>
  <c r="W356" i="38"/>
  <c r="W70" i="38"/>
  <c r="W396" i="38"/>
  <c r="P130" i="38"/>
  <c r="W330" i="38"/>
  <c r="W127" i="38"/>
  <c r="W126" i="38"/>
  <c r="P374" i="38"/>
  <c r="W82" i="38"/>
  <c r="P32" i="38"/>
  <c r="W30" i="38"/>
  <c r="W281" i="38"/>
  <c r="R341" i="38"/>
  <c r="P111" i="38"/>
  <c r="P420" i="38"/>
  <c r="W202" i="38"/>
  <c r="X507" i="38"/>
  <c r="K537" i="38"/>
  <c r="W266" i="38"/>
  <c r="W201" i="38"/>
  <c r="M539" i="38"/>
  <c r="N494" i="38"/>
  <c r="U559" i="38"/>
  <c r="X405" i="38"/>
  <c r="W557" i="38"/>
  <c r="Q162" i="38"/>
  <c r="N507" i="38"/>
  <c r="AA414" i="38"/>
  <c r="W532" i="38"/>
  <c r="W351" i="38"/>
  <c r="V550" i="38"/>
  <c r="O471" i="38"/>
  <c r="O556" i="38"/>
  <c r="K517" i="38"/>
  <c r="R401" i="38"/>
  <c r="V557" i="38"/>
  <c r="M554" i="38"/>
  <c r="AA518" i="38"/>
  <c r="S413" i="38"/>
  <c r="W449" i="38"/>
  <c r="W176" i="38"/>
  <c r="X553" i="38"/>
  <c r="R494" i="38"/>
  <c r="M440" i="38"/>
  <c r="W65" i="38"/>
  <c r="W326" i="38"/>
  <c r="S545" i="38"/>
  <c r="M475" i="38"/>
  <c r="AA444" i="38"/>
  <c r="W428" i="38"/>
  <c r="W158" i="38"/>
  <c r="L545" i="38"/>
  <c r="X484" i="38"/>
  <c r="K362" i="38"/>
  <c r="U524" i="38"/>
  <c r="N417" i="38"/>
  <c r="X545" i="38"/>
  <c r="X341" i="38"/>
  <c r="AA511" i="38"/>
  <c r="X401" i="38"/>
  <c r="Q201" i="38"/>
  <c r="W302" i="38"/>
  <c r="M548" i="38"/>
  <c r="O487" i="38"/>
  <c r="K434" i="38"/>
  <c r="P424" i="38"/>
  <c r="W295" i="38"/>
  <c r="O538" i="38"/>
  <c r="K481" i="38"/>
  <c r="O438" i="38"/>
  <c r="W360" i="38"/>
  <c r="W128" i="38"/>
  <c r="R538" i="38"/>
  <c r="M464" i="38"/>
  <c r="S356" i="38"/>
  <c r="V507" i="38"/>
  <c r="R411" i="38"/>
  <c r="M535" i="38"/>
  <c r="O482" i="38"/>
  <c r="AA558" i="38"/>
  <c r="AA515" i="38"/>
  <c r="M410" i="38"/>
  <c r="AA563" i="38"/>
  <c r="N463" i="38"/>
  <c r="V396" i="38"/>
  <c r="O514" i="38"/>
  <c r="L463" i="38"/>
  <c r="AA536" i="38"/>
  <c r="S471" i="38"/>
  <c r="AA407" i="38"/>
  <c r="U518" i="38"/>
  <c r="L407" i="38"/>
  <c r="R536" i="38"/>
  <c r="U477" i="38"/>
  <c r="R433" i="38"/>
  <c r="U503" i="38"/>
  <c r="N409" i="38"/>
  <c r="K436" i="38"/>
  <c r="P326" i="38"/>
  <c r="P102" i="38"/>
  <c r="Q553" i="38"/>
  <c r="U417" i="38"/>
  <c r="U470" i="38"/>
  <c r="S530" i="38"/>
  <c r="W67" i="38"/>
  <c r="X493" i="38"/>
  <c r="X411" i="38"/>
  <c r="O523" i="38"/>
  <c r="O446" i="38"/>
  <c r="W210" i="38"/>
  <c r="L15" i="38"/>
  <c r="L525" i="38"/>
  <c r="L422" i="38"/>
  <c r="W46" i="38"/>
  <c r="W226" i="38"/>
  <c r="K557" i="38"/>
  <c r="U479" i="38"/>
  <c r="K563" i="38"/>
  <c r="V493" i="38"/>
  <c r="K407" i="38"/>
  <c r="M532" i="38"/>
  <c r="V559" i="38"/>
  <c r="X491" i="38"/>
  <c r="O418" i="38"/>
  <c r="W311" i="38"/>
  <c r="W53" i="38"/>
  <c r="N554" i="38"/>
  <c r="V461" i="38"/>
  <c r="AA393" i="38"/>
  <c r="W479" i="38"/>
  <c r="W168" i="38"/>
  <c r="S552" i="38"/>
  <c r="L471" i="38"/>
  <c r="L445" i="38"/>
  <c r="W269" i="38"/>
  <c r="W31" i="38"/>
  <c r="S551" i="38"/>
  <c r="AA483" i="38"/>
  <c r="AA550" i="38"/>
  <c r="S511" i="38"/>
  <c r="U424" i="38"/>
  <c r="L552" i="38"/>
  <c r="K548" i="38"/>
  <c r="V512" i="38"/>
  <c r="O407" i="38"/>
  <c r="W413" i="38"/>
  <c r="W144" i="38"/>
  <c r="R548" i="38"/>
  <c r="L456" i="38"/>
  <c r="M387" i="38"/>
  <c r="W443" i="38"/>
  <c r="W136" i="38"/>
  <c r="O546" i="38"/>
  <c r="N483" i="38"/>
  <c r="N392" i="38"/>
  <c r="W237" i="38"/>
  <c r="O15" i="38"/>
  <c r="O545" i="38"/>
  <c r="AA402" i="38"/>
  <c r="V544" i="38"/>
  <c r="AA524" i="38"/>
  <c r="X418" i="38"/>
  <c r="N546" i="38"/>
  <c r="N472" i="38"/>
  <c r="R532" i="38"/>
  <c r="R492" i="38"/>
  <c r="S417" i="38"/>
  <c r="AA538" i="38"/>
  <c r="M483" i="38"/>
  <c r="U545" i="38"/>
  <c r="L529" i="38"/>
  <c r="S414" i="38"/>
  <c r="V537" i="38"/>
  <c r="R479" i="38"/>
  <c r="N447" i="38"/>
  <c r="S491" i="38"/>
  <c r="R414" i="38"/>
  <c r="AA547" i="38"/>
  <c r="S453" i="38"/>
  <c r="S554" i="38"/>
  <c r="O525" i="38"/>
  <c r="Q488" i="38"/>
  <c r="W477" i="38"/>
  <c r="W203" i="38"/>
  <c r="M425" i="38"/>
  <c r="O472" i="38"/>
  <c r="AA535" i="38"/>
  <c r="P29" i="38"/>
  <c r="K508" i="38"/>
  <c r="K419" i="38"/>
  <c r="S494" i="38"/>
  <c r="M537" i="38"/>
  <c r="W81" i="38"/>
  <c r="Q28" i="38"/>
  <c r="M522" i="38"/>
  <c r="N427" i="38"/>
  <c r="W473" i="38"/>
  <c r="W40" i="38"/>
  <c r="AA508" i="38"/>
  <c r="V424" i="38"/>
  <c r="V538" i="38"/>
  <c r="R491" i="38"/>
  <c r="S412" i="38"/>
  <c r="M508" i="38"/>
  <c r="N533" i="38"/>
  <c r="N478" i="38"/>
  <c r="R441" i="38"/>
  <c r="W185" i="38"/>
  <c r="N15" i="38"/>
  <c r="O534" i="38"/>
  <c r="U480" i="38"/>
  <c r="R559" i="38"/>
  <c r="W338" i="38"/>
  <c r="W49" i="38"/>
  <c r="U558" i="38"/>
  <c r="K479" i="38"/>
  <c r="O564" i="38"/>
  <c r="W138" i="38"/>
  <c r="R15" i="38"/>
  <c r="U516" i="38"/>
  <c r="X462" i="38"/>
  <c r="U556" i="38"/>
  <c r="S518" i="38"/>
  <c r="X400" i="38"/>
  <c r="S517" i="38"/>
  <c r="L554" i="38"/>
  <c r="S492" i="38"/>
  <c r="AA412" i="38"/>
  <c r="W283" i="38"/>
  <c r="W26" i="38"/>
  <c r="AA513" i="38"/>
  <c r="U465" i="38"/>
  <c r="U553" i="38"/>
  <c r="W305" i="38"/>
  <c r="W39" i="38"/>
  <c r="X552" i="38"/>
  <c r="M462" i="38"/>
  <c r="M558" i="38"/>
  <c r="W105" i="38"/>
  <c r="Q29" i="38"/>
  <c r="U520" i="38"/>
  <c r="M465" i="38"/>
  <c r="X550" i="38"/>
  <c r="O512" i="38"/>
  <c r="M424" i="38"/>
  <c r="O511" i="38"/>
  <c r="K474" i="38"/>
  <c r="S536" i="38"/>
  <c r="R508" i="38"/>
  <c r="O422" i="38"/>
  <c r="L523" i="38"/>
  <c r="AA472" i="38"/>
  <c r="O551" i="38"/>
  <c r="M503" i="38"/>
  <c r="AA421" i="38"/>
  <c r="K549" i="38"/>
  <c r="K475" i="38"/>
  <c r="M550" i="38"/>
  <c r="O505" i="38"/>
  <c r="U419" i="38"/>
  <c r="M513" i="38"/>
  <c r="V456" i="38"/>
  <c r="Q522" i="38"/>
  <c r="W195" i="38"/>
  <c r="P173" i="38"/>
  <c r="W219" i="38"/>
  <c r="X428" i="38"/>
  <c r="S484" i="38"/>
  <c r="R564" i="38"/>
  <c r="U405" i="38"/>
  <c r="W92" i="38"/>
  <c r="X482" i="38"/>
  <c r="V547" i="38"/>
  <c r="P331" i="38"/>
  <c r="V341" i="38"/>
  <c r="K520" i="38"/>
  <c r="L420" i="38"/>
  <c r="W297" i="38"/>
  <c r="Q225" i="38"/>
  <c r="L506" i="38"/>
  <c r="O463" i="38"/>
  <c r="K546" i="38"/>
  <c r="R461" i="38"/>
  <c r="N435" i="38"/>
  <c r="S505" i="38"/>
  <c r="U543" i="38"/>
  <c r="K480" i="38"/>
  <c r="K396" i="38"/>
  <c r="W62" i="38"/>
  <c r="K15" i="38"/>
  <c r="L502" i="38"/>
  <c r="O470" i="38"/>
  <c r="K533" i="38"/>
  <c r="W177" i="38"/>
  <c r="S15" i="38"/>
  <c r="AA532" i="38"/>
  <c r="V474" i="38"/>
  <c r="O535" i="38"/>
  <c r="W37" i="38"/>
  <c r="Q315" i="38"/>
  <c r="X534" i="38"/>
  <c r="L419" i="38"/>
  <c r="M530" i="38"/>
  <c r="O477" i="38"/>
  <c r="N402" i="38"/>
  <c r="L534" i="38"/>
  <c r="O562" i="38"/>
  <c r="X461" i="38"/>
  <c r="U435" i="38"/>
  <c r="W153" i="38"/>
  <c r="W29" i="38"/>
  <c r="S516" i="38"/>
  <c r="AA482" i="38"/>
  <c r="O559" i="38"/>
  <c r="W145" i="38"/>
  <c r="W64" i="38"/>
  <c r="L518" i="38"/>
  <c r="L481" i="38"/>
  <c r="U564" i="38"/>
  <c r="X24" i="38"/>
  <c r="W322" i="38"/>
  <c r="R513" i="38"/>
  <c r="N413" i="38"/>
  <c r="X557" i="38"/>
  <c r="AA471" i="38"/>
  <c r="R408" i="38"/>
  <c r="R550" i="38"/>
  <c r="U425" i="38"/>
  <c r="O537" i="38"/>
  <c r="N470" i="38"/>
  <c r="L405" i="38"/>
  <c r="X506" i="38"/>
  <c r="M401" i="38"/>
  <c r="O558" i="38"/>
  <c r="M523" i="38"/>
  <c r="V426" i="38"/>
  <c r="R514" i="38"/>
  <c r="O496" i="38"/>
  <c r="V555" i="38"/>
  <c r="S479" i="38"/>
  <c r="O442" i="38"/>
  <c r="U515" i="38"/>
  <c r="M482" i="38"/>
  <c r="V562" i="38"/>
  <c r="S475" i="38"/>
  <c r="P54" i="38"/>
  <c r="Q38" i="38"/>
  <c r="W497" i="38"/>
  <c r="P56" i="38"/>
  <c r="S452" i="38"/>
  <c r="L494" i="38"/>
  <c r="M538" i="38"/>
  <c r="M413" i="38"/>
  <c r="W488" i="38"/>
  <c r="AA478" i="38"/>
  <c r="V554" i="38"/>
  <c r="P87" i="38"/>
  <c r="N545" i="38"/>
  <c r="R497" i="38"/>
  <c r="V450" i="38"/>
  <c r="W54" i="38"/>
  <c r="T315" i="38"/>
  <c r="O519" i="38"/>
  <c r="M409" i="38"/>
  <c r="O550" i="38"/>
  <c r="AA495" i="38"/>
  <c r="AA562" i="38"/>
  <c r="N521" i="38"/>
  <c r="V549" i="38"/>
  <c r="L470" i="38"/>
  <c r="L555" i="38"/>
  <c r="P348" i="38"/>
  <c r="T225" i="38"/>
  <c r="AA504" i="38"/>
  <c r="X427" i="38"/>
  <c r="L537" i="38"/>
  <c r="W58" i="38"/>
  <c r="P248" i="38"/>
  <c r="S529" i="38"/>
  <c r="M456" i="38"/>
  <c r="R546" i="38"/>
  <c r="P242" i="38"/>
  <c r="U341" i="38"/>
  <c r="U491" i="38"/>
  <c r="R426" i="38"/>
  <c r="S535" i="38"/>
  <c r="U473" i="38"/>
  <c r="R429" i="38"/>
  <c r="O502" i="38"/>
  <c r="V539" i="38"/>
  <c r="O465" i="38"/>
  <c r="K386" i="38"/>
  <c r="W45" i="38"/>
  <c r="Q248" i="38"/>
  <c r="S531" i="38"/>
  <c r="M422" i="38"/>
  <c r="V532" i="38"/>
  <c r="W41" i="38"/>
  <c r="P225" i="38"/>
  <c r="V514" i="38"/>
  <c r="S426" i="38"/>
  <c r="U535" i="38"/>
  <c r="P185" i="38"/>
  <c r="O341" i="38"/>
  <c r="AA534" i="38"/>
  <c r="U420" i="38"/>
  <c r="O531" i="38"/>
  <c r="X479" i="38"/>
  <c r="U447" i="38"/>
  <c r="O524" i="38"/>
  <c r="K427" i="38"/>
  <c r="U547" i="38"/>
  <c r="K472" i="38"/>
  <c r="K446" i="38"/>
  <c r="L507" i="38"/>
  <c r="AA406" i="38"/>
  <c r="N532" i="38"/>
  <c r="U474" i="38"/>
  <c r="S419" i="38"/>
  <c r="L517" i="38"/>
  <c r="X402" i="38"/>
  <c r="S556" i="38"/>
  <c r="N481" i="38"/>
  <c r="N454" i="38"/>
  <c r="L530" i="38"/>
  <c r="N421" i="38"/>
  <c r="O539" i="38"/>
  <c r="R471" i="38"/>
  <c r="W424" i="38"/>
  <c r="Q205" i="38"/>
  <c r="W405" i="38"/>
  <c r="W395" i="38"/>
  <c r="W314" i="38"/>
  <c r="AA432" i="38"/>
  <c r="S477" i="38"/>
  <c r="W248" i="38"/>
  <c r="W365" i="38"/>
  <c r="S476" i="38"/>
  <c r="U562" i="38"/>
  <c r="W478" i="38"/>
  <c r="K551" i="38"/>
  <c r="V476" i="38"/>
  <c r="S546" i="38"/>
  <c r="P310" i="38"/>
  <c r="M562" i="38"/>
  <c r="S514" i="38"/>
  <c r="K414" i="38"/>
  <c r="AA543" i="38"/>
  <c r="AA463" i="38"/>
  <c r="S539" i="38"/>
  <c r="W433" i="38"/>
  <c r="K515" i="38"/>
  <c r="M472" i="38"/>
  <c r="K555" i="38"/>
  <c r="P132" i="38"/>
  <c r="V564" i="38"/>
  <c r="U523" i="38"/>
  <c r="O404" i="38"/>
  <c r="L549" i="38"/>
  <c r="Q196" i="38"/>
  <c r="W315" i="38"/>
  <c r="N503" i="38"/>
  <c r="V408" i="38"/>
  <c r="R553" i="38"/>
  <c r="P44" i="38"/>
  <c r="R555" i="38"/>
  <c r="S506" i="38"/>
  <c r="AA456" i="38"/>
  <c r="X538" i="38"/>
  <c r="O475" i="38"/>
  <c r="K556" i="38"/>
  <c r="U505" i="38"/>
  <c r="L544" i="38"/>
  <c r="N482" i="38"/>
  <c r="N549" i="38"/>
  <c r="P278" i="38"/>
  <c r="S558" i="38"/>
  <c r="X504" i="38"/>
  <c r="S400" i="38"/>
  <c r="N543" i="38"/>
  <c r="P158" i="38"/>
  <c r="M341" i="38"/>
  <c r="R529" i="38"/>
  <c r="L444" i="38"/>
  <c r="P372" i="38"/>
  <c r="W534" i="38"/>
  <c r="U549" i="38"/>
  <c r="AA491" i="38"/>
  <c r="X425" i="38"/>
  <c r="N558" i="38"/>
  <c r="AA481" i="38"/>
  <c r="S550" i="38"/>
  <c r="V513" i="38"/>
  <c r="K463" i="38"/>
  <c r="N537" i="38"/>
  <c r="N497" i="38"/>
  <c r="V548" i="38"/>
  <c r="M521" i="38"/>
  <c r="L414" i="38"/>
  <c r="U563" i="38"/>
  <c r="O476" i="38"/>
  <c r="O450" i="38"/>
  <c r="R493" i="38"/>
  <c r="L411" i="38"/>
  <c r="K545" i="38"/>
  <c r="K471" i="38"/>
  <c r="X551" i="38"/>
  <c r="L504" i="38"/>
  <c r="U428" i="38"/>
  <c r="S564" i="38"/>
  <c r="O479" i="38"/>
  <c r="R428" i="38"/>
  <c r="O369" i="38"/>
  <c r="W238" i="38"/>
  <c r="W441" i="38"/>
  <c r="T248" i="38"/>
  <c r="W274" i="38"/>
  <c r="P161" i="38"/>
  <c r="R388" i="38"/>
  <c r="R473" i="38"/>
  <c r="X559" i="38"/>
  <c r="W242" i="38"/>
  <c r="L402" i="38"/>
  <c r="P181" i="38"/>
  <c r="W359" i="38"/>
  <c r="K558" i="38"/>
  <c r="S497" i="38"/>
  <c r="N552" i="38"/>
  <c r="P78" i="38"/>
  <c r="L540" i="38"/>
  <c r="O473" i="38"/>
  <c r="L437" i="38"/>
  <c r="X521" i="38"/>
  <c r="X483" i="38"/>
  <c r="U544" i="38"/>
  <c r="P64" i="38"/>
  <c r="X517" i="38"/>
  <c r="N400" i="38"/>
  <c r="W466" i="38"/>
  <c r="W455" i="38"/>
  <c r="V535" i="38"/>
  <c r="R511" i="38"/>
  <c r="V411" i="38"/>
  <c r="S555" i="38"/>
  <c r="P53" i="38"/>
  <c r="R563" i="38"/>
  <c r="K525" i="38"/>
  <c r="N416" i="38"/>
  <c r="W408" i="38"/>
  <c r="W440" i="38"/>
  <c r="L562" i="38"/>
  <c r="AA521" i="38"/>
  <c r="S408" i="38"/>
  <c r="X539" i="38"/>
  <c r="V496" i="38"/>
  <c r="X562" i="38"/>
  <c r="R522" i="38"/>
  <c r="K522" i="38"/>
  <c r="K478" i="38"/>
  <c r="S549" i="38"/>
  <c r="P61" i="38"/>
  <c r="L532" i="38"/>
  <c r="X524" i="38"/>
  <c r="L406" i="38"/>
  <c r="O549" i="38"/>
  <c r="W551" i="38"/>
  <c r="V556" i="38"/>
  <c r="S503" i="38"/>
  <c r="R410" i="38"/>
  <c r="W285" i="38"/>
  <c r="W412" i="38"/>
  <c r="O555" i="38"/>
  <c r="K505" i="38"/>
  <c r="M415" i="38"/>
  <c r="U529" i="38"/>
  <c r="R477" i="38"/>
  <c r="N556" i="38"/>
  <c r="U525" i="38"/>
  <c r="L409" i="38"/>
  <c r="S519" i="38"/>
  <c r="R495" i="38"/>
  <c r="M549" i="38"/>
  <c r="R487" i="38"/>
  <c r="N419" i="38"/>
  <c r="U546" i="38"/>
  <c r="U487" i="38"/>
  <c r="L559" i="38"/>
  <c r="O508" i="38"/>
  <c r="R418" i="38"/>
  <c r="N520" i="38"/>
  <c r="L473" i="38"/>
  <c r="AA557" i="38"/>
  <c r="L524" i="38"/>
  <c r="S405" i="38"/>
  <c r="L533" i="38"/>
  <c r="N475" i="38"/>
  <c r="L452" i="38"/>
  <c r="K316" i="38"/>
  <c r="P457" i="38"/>
  <c r="W286" i="38"/>
  <c r="O507" i="38"/>
  <c r="X531" i="38"/>
  <c r="W388" i="38"/>
  <c r="W331" i="38"/>
  <c r="L563" i="38"/>
  <c r="K494" i="38"/>
  <c r="U552" i="38"/>
  <c r="V422" i="38"/>
  <c r="W186" i="38"/>
  <c r="W233" i="38"/>
  <c r="K536" i="38"/>
  <c r="R463" i="38"/>
  <c r="N559" i="38"/>
  <c r="W471" i="38"/>
  <c r="V543" i="38"/>
  <c r="U481" i="38"/>
  <c r="U385" i="38"/>
  <c r="U511" i="38"/>
  <c r="L423" i="38"/>
  <c r="U551" i="38"/>
  <c r="L341" i="38"/>
  <c r="O517" i="38"/>
  <c r="M406" i="38"/>
  <c r="W25" i="38"/>
  <c r="W336" i="38"/>
  <c r="X546" i="38"/>
  <c r="V495" i="38"/>
  <c r="L417" i="38"/>
  <c r="P40" i="38"/>
  <c r="W448" i="38"/>
  <c r="U538" i="38"/>
  <c r="S523" i="38"/>
  <c r="R421" i="38"/>
  <c r="P337" i="38"/>
  <c r="W319" i="38"/>
  <c r="M540" i="38"/>
  <c r="AA479" i="38"/>
  <c r="N431" i="38"/>
  <c r="M525" i="38"/>
  <c r="M461" i="38"/>
  <c r="N539" i="38"/>
  <c r="W310" i="38"/>
  <c r="M512" i="38"/>
  <c r="R423" i="38"/>
  <c r="W348" i="38"/>
  <c r="W427" i="38"/>
  <c r="M536" i="38"/>
  <c r="R476" i="38"/>
  <c r="N411" i="38"/>
  <c r="W437" i="38"/>
  <c r="W419" i="38"/>
  <c r="O563" i="38"/>
  <c r="O504" i="38"/>
  <c r="U415" i="38"/>
  <c r="P127" i="38"/>
  <c r="W289" i="38"/>
  <c r="M564" i="38"/>
  <c r="U495" i="38"/>
  <c r="R449" i="38"/>
  <c r="K503" i="38"/>
  <c r="K453" i="38"/>
  <c r="AA564" i="38"/>
  <c r="R480" i="38"/>
  <c r="M432" i="38"/>
  <c r="M520" i="38"/>
  <c r="O464" i="38"/>
  <c r="M556" i="38"/>
  <c r="V497" i="38"/>
  <c r="K442" i="38"/>
  <c r="V511" i="38"/>
  <c r="X453" i="38"/>
  <c r="X532" i="38"/>
  <c r="S507" i="38"/>
  <c r="U423" i="38"/>
  <c r="L513" i="38"/>
  <c r="S401" i="38"/>
  <c r="L531" i="38"/>
  <c r="AA475" i="38"/>
  <c r="O410" i="38"/>
  <c r="AA529" i="38"/>
  <c r="V463" i="38"/>
  <c r="N358" i="38"/>
  <c r="U373" i="38"/>
  <c r="R554" i="38"/>
  <c r="L450" i="38"/>
  <c r="U502" i="38"/>
  <c r="O426" i="38"/>
  <c r="X533" i="38"/>
  <c r="L474" i="38"/>
  <c r="L543" i="38"/>
  <c r="V505" i="38"/>
  <c r="N408" i="38"/>
  <c r="AA544" i="38"/>
  <c r="AA470" i="38"/>
  <c r="AA455" i="38"/>
  <c r="X516" i="38"/>
  <c r="N405" i="38"/>
  <c r="S538" i="38"/>
  <c r="S483" i="38"/>
  <c r="M546" i="38"/>
  <c r="L492" i="38"/>
  <c r="X422" i="38"/>
  <c r="L538" i="38"/>
  <c r="S462" i="38"/>
  <c r="V405" i="38"/>
  <c r="AA363" i="38"/>
  <c r="X332" i="38"/>
  <c r="AA465" i="38"/>
  <c r="K554" i="38"/>
  <c r="AA523" i="38"/>
  <c r="S357" i="38"/>
  <c r="X503" i="38"/>
  <c r="U418" i="38"/>
  <c r="K506" i="38"/>
  <c r="M476" i="38"/>
  <c r="K543" i="38"/>
  <c r="X472" i="38"/>
  <c r="R413" i="38"/>
  <c r="X535" i="38"/>
  <c r="U472" i="38"/>
  <c r="N553" i="38"/>
  <c r="O493" i="38"/>
  <c r="U412" i="38"/>
  <c r="R523" i="38"/>
  <c r="N479" i="38"/>
  <c r="V551" i="38"/>
  <c r="X508" i="38"/>
  <c r="M428" i="38"/>
  <c r="R518" i="38"/>
  <c r="R481" i="38"/>
  <c r="N446" i="38"/>
  <c r="S320" i="38"/>
  <c r="K531" i="38"/>
  <c r="M414" i="38"/>
  <c r="U554" i="38"/>
  <c r="AA493" i="38"/>
  <c r="X433" i="38"/>
  <c r="N518" i="38"/>
  <c r="S418" i="38"/>
  <c r="V546" i="38"/>
  <c r="O492" i="38"/>
  <c r="N415" i="38"/>
  <c r="L505" i="38"/>
  <c r="N471" i="38"/>
  <c r="N544" i="38"/>
  <c r="N495" i="38"/>
  <c r="V430" i="38"/>
  <c r="X525" i="38"/>
  <c r="U464" i="38"/>
  <c r="X549" i="38"/>
  <c r="AA484" i="38"/>
  <c r="L433" i="38"/>
  <c r="R391" i="38"/>
  <c r="S470" i="38"/>
  <c r="O391" i="38"/>
  <c r="X530" i="38"/>
  <c r="X415" i="38"/>
  <c r="K539" i="38"/>
  <c r="L484" i="38"/>
  <c r="AA448" i="38"/>
  <c r="M529" i="38"/>
  <c r="AA480" i="38"/>
  <c r="O547" i="38"/>
  <c r="K477" i="38"/>
  <c r="N401" i="38"/>
  <c r="N491" i="38"/>
  <c r="V412" i="38"/>
  <c r="N547" i="38"/>
  <c r="N492" i="38"/>
  <c r="N439" i="38"/>
  <c r="R525" i="38"/>
  <c r="L415" i="38"/>
  <c r="M442" i="38"/>
  <c r="O340" i="38"/>
  <c r="AA307" i="38"/>
  <c r="M445" i="38"/>
  <c r="U326" i="38"/>
  <c r="K445" i="38"/>
  <c r="N325" i="38"/>
  <c r="O309" i="38"/>
  <c r="L557" i="38"/>
  <c r="AA477" i="38"/>
  <c r="V444" i="38"/>
  <c r="X340" i="38"/>
  <c r="O323" i="38"/>
  <c r="S386" i="38"/>
  <c r="U416" i="38"/>
  <c r="S333" i="38"/>
  <c r="S496" i="38"/>
  <c r="K450" i="38"/>
  <c r="K523" i="38"/>
  <c r="R427" i="38"/>
  <c r="K550" i="38"/>
  <c r="AA474" i="38"/>
  <c r="S436" i="38"/>
  <c r="V524" i="38"/>
  <c r="M497" i="38"/>
  <c r="K559" i="38"/>
  <c r="L491" i="38"/>
  <c r="X417" i="38"/>
  <c r="L519" i="38"/>
  <c r="O424" i="38"/>
  <c r="V558" i="38"/>
  <c r="V481" i="38"/>
  <c r="R424" i="38"/>
  <c r="N515" i="38"/>
  <c r="AA426" i="38"/>
  <c r="R352" i="38"/>
  <c r="X367" i="38"/>
  <c r="K521" i="38"/>
  <c r="O415" i="38"/>
  <c r="X556" i="38"/>
  <c r="O461" i="38"/>
  <c r="S387" i="38"/>
  <c r="N534" i="38"/>
  <c r="AA425" i="38"/>
  <c r="K553" i="38"/>
  <c r="M484" i="38"/>
  <c r="K438" i="38"/>
  <c r="N524" i="38"/>
  <c r="AA422" i="38"/>
  <c r="AA559" i="38"/>
  <c r="U463" i="38"/>
  <c r="K564" i="38"/>
  <c r="AA522" i="38"/>
  <c r="U409" i="38"/>
  <c r="L556" i="38"/>
  <c r="M453" i="38"/>
  <c r="L388" i="38"/>
  <c r="AA377" i="38"/>
  <c r="N487" i="38"/>
  <c r="N536" i="38"/>
  <c r="R504" i="38"/>
  <c r="K423" i="38"/>
  <c r="X544" i="38"/>
  <c r="X470" i="38"/>
  <c r="R551" i="38"/>
  <c r="V502" i="38"/>
  <c r="K420" i="38"/>
  <c r="AA548" i="38"/>
  <c r="N473" i="38"/>
  <c r="L429" i="38"/>
  <c r="AA506" i="38"/>
  <c r="N420" i="38"/>
  <c r="O553" i="38"/>
  <c r="K461" i="38"/>
  <c r="M393" i="38"/>
  <c r="S522" i="38"/>
  <c r="R422" i="38"/>
  <c r="AA396" i="38"/>
  <c r="V297" i="38"/>
  <c r="L246" i="38"/>
  <c r="N352" i="38"/>
  <c r="X373" i="38"/>
  <c r="S351" i="38"/>
  <c r="M323" i="38"/>
  <c r="V247" i="38"/>
  <c r="U531" i="38"/>
  <c r="X473" i="38"/>
  <c r="X455" i="38"/>
  <c r="L297" i="38"/>
  <c r="N284" i="38"/>
  <c r="L416" i="38"/>
  <c r="X421" i="38"/>
  <c r="L292" i="38"/>
  <c r="AA464" i="38"/>
  <c r="V552" i="38"/>
  <c r="L520" i="38"/>
  <c r="K404" i="38"/>
  <c r="R556" i="38"/>
  <c r="X496" i="38"/>
  <c r="X563" i="38"/>
  <c r="O521" i="38"/>
  <c r="N453" i="38"/>
  <c r="O532" i="38"/>
  <c r="O483" i="38"/>
  <c r="AA440" i="38"/>
  <c r="X512" i="38"/>
  <c r="X465" i="38"/>
  <c r="U532" i="38"/>
  <c r="X471" i="38"/>
  <c r="U451" i="38"/>
  <c r="X529" i="38"/>
  <c r="R444" i="38"/>
  <c r="S430" i="38"/>
  <c r="O315" i="38"/>
  <c r="U530" i="38"/>
  <c r="AA420" i="38"/>
  <c r="V534" i="38"/>
  <c r="N480" i="38"/>
  <c r="X540" i="38"/>
  <c r="S502" i="38"/>
  <c r="V401" i="38"/>
  <c r="L564" i="38"/>
  <c r="V482" i="38"/>
  <c r="V391" i="38"/>
  <c r="M511" i="38"/>
  <c r="L401" i="38"/>
  <c r="V530" i="38"/>
  <c r="V491" i="38"/>
  <c r="K535" i="38"/>
  <c r="O516" i="38"/>
  <c r="M417" i="38"/>
  <c r="X548" i="38"/>
  <c r="O456" i="38"/>
  <c r="AA439" i="38"/>
  <c r="L342" i="38"/>
  <c r="R453" i="38"/>
  <c r="K547" i="38"/>
  <c r="R524" i="38"/>
  <c r="S428" i="38"/>
  <c r="V522" i="38"/>
  <c r="S487" i="38"/>
  <c r="S557" i="38"/>
  <c r="N505" i="38"/>
  <c r="O427" i="38"/>
  <c r="M555" i="38"/>
  <c r="S495" i="38"/>
  <c r="X555" i="38"/>
  <c r="S521" i="38"/>
  <c r="R425" i="38"/>
  <c r="X518" i="38"/>
  <c r="AA462" i="38"/>
  <c r="V533" i="38"/>
  <c r="O520" i="38"/>
  <c r="U427" i="38"/>
  <c r="N349" i="38"/>
  <c r="U372" i="38"/>
  <c r="S456" i="38"/>
  <c r="R364" i="38"/>
  <c r="O333" i="38"/>
  <c r="N429" i="38"/>
  <c r="K354" i="38"/>
  <c r="K429" i="38"/>
  <c r="S508" i="38"/>
  <c r="N425" i="38"/>
  <c r="M351" i="38"/>
  <c r="O380" i="38"/>
  <c r="N306" i="38"/>
  <c r="S449" i="38"/>
  <c r="M404" i="38"/>
  <c r="K314" i="38"/>
  <c r="R478" i="38"/>
  <c r="X558" i="38"/>
  <c r="V516" i="38"/>
  <c r="O411" i="38"/>
  <c r="O530" i="38"/>
  <c r="X464" i="38"/>
  <c r="N538" i="38"/>
  <c r="N514" i="38"/>
  <c r="O408" i="38"/>
  <c r="U540" i="38"/>
  <c r="U462" i="38"/>
  <c r="R394" i="38"/>
  <c r="K529" i="38"/>
  <c r="U408" i="38"/>
  <c r="V536" i="38"/>
  <c r="AA473" i="38"/>
  <c r="O548" i="38"/>
  <c r="AA503" i="38"/>
  <c r="X410" i="38"/>
  <c r="V360" i="38"/>
  <c r="N286" i="38"/>
  <c r="K492" i="38"/>
  <c r="U443" i="38"/>
  <c r="AA531" i="38"/>
  <c r="K470" i="38"/>
  <c r="AA540" i="38"/>
  <c r="M479" i="38"/>
  <c r="U407" i="38"/>
  <c r="S532" i="38"/>
  <c r="X478" i="38"/>
  <c r="R547" i="38"/>
  <c r="M518" i="38"/>
  <c r="X406" i="38"/>
  <c r="U504" i="38"/>
  <c r="R462" i="38"/>
  <c r="L546" i="38"/>
  <c r="U493" i="38"/>
  <c r="K422" i="38"/>
  <c r="U512" i="38"/>
  <c r="U484" i="38"/>
  <c r="R393" i="38"/>
  <c r="O298" i="38"/>
  <c r="U402" i="38"/>
  <c r="S548" i="38"/>
  <c r="L476" i="38"/>
  <c r="K425" i="38"/>
  <c r="AA512" i="38"/>
  <c r="N456" i="38"/>
  <c r="AA530" i="38"/>
  <c r="X522" i="38"/>
  <c r="N404" i="38"/>
  <c r="N529" i="38"/>
  <c r="S463" i="38"/>
  <c r="R562" i="38"/>
  <c r="K473" i="38"/>
  <c r="N414" i="38"/>
  <c r="N530" i="38"/>
  <c r="X481" i="38"/>
  <c r="U533" i="38"/>
  <c r="X497" i="38"/>
  <c r="AA423" i="38"/>
  <c r="V431" i="38"/>
  <c r="M332" i="38"/>
  <c r="X452" i="38"/>
  <c r="O322" i="38"/>
  <c r="N292" i="38"/>
  <c r="X359" i="38"/>
  <c r="N342" i="38"/>
  <c r="O425" i="38"/>
  <c r="AA505" i="38"/>
  <c r="N464" i="38"/>
  <c r="V452" i="38"/>
  <c r="N324" i="38"/>
  <c r="U259" i="38"/>
  <c r="U356" i="38"/>
  <c r="V337" i="38"/>
  <c r="R439" i="38"/>
  <c r="S317" i="38"/>
  <c r="N252" i="38"/>
  <c r="L539" i="38"/>
  <c r="R464" i="38"/>
  <c r="U442" i="38"/>
  <c r="V336" i="38"/>
  <c r="R445" i="38"/>
  <c r="V349" i="38"/>
  <c r="S480" i="38"/>
  <c r="K532" i="38"/>
  <c r="M494" i="38"/>
  <c r="AA416" i="38"/>
  <c r="N504" i="38"/>
  <c r="V478" i="38"/>
  <c r="AA545" i="38"/>
  <c r="M531" i="38"/>
  <c r="V415" i="38"/>
  <c r="S543" i="38"/>
  <c r="S481" i="38"/>
  <c r="K544" i="38"/>
  <c r="AA502" i="38"/>
  <c r="X413" i="38"/>
  <c r="M519" i="38"/>
  <c r="L495" i="38"/>
  <c r="U548" i="38"/>
  <c r="V504" i="38"/>
  <c r="M416" i="38"/>
  <c r="O443" i="38"/>
  <c r="M381" i="38"/>
  <c r="K476" i="38"/>
  <c r="S455" i="38"/>
  <c r="S504" i="38"/>
  <c r="U421" i="38"/>
  <c r="S544" i="38"/>
  <c r="V480" i="38"/>
  <c r="O430" i="38"/>
  <c r="U507" i="38"/>
  <c r="O474" i="38"/>
  <c r="S553" i="38"/>
  <c r="U496" i="38"/>
  <c r="M412" i="38"/>
  <c r="R506" i="38"/>
  <c r="AA418" i="38"/>
  <c r="L553" i="38"/>
  <c r="L482" i="38"/>
  <c r="AA404" i="38"/>
  <c r="N522" i="38"/>
  <c r="V420" i="38"/>
  <c r="AA415" i="38"/>
  <c r="R535" i="38"/>
  <c r="K408" i="38"/>
  <c r="S540" i="38"/>
  <c r="K487" i="38"/>
  <c r="M452" i="38"/>
  <c r="R512" i="38"/>
  <c r="O412" i="38"/>
  <c r="L536" i="38"/>
  <c r="L497" i="38"/>
  <c r="R409" i="38"/>
  <c r="X502" i="38"/>
  <c r="R483" i="38"/>
  <c r="U539" i="38"/>
  <c r="L475" i="38"/>
  <c r="L449" i="38"/>
  <c r="M504" i="38"/>
  <c r="L427" i="38"/>
  <c r="M544" i="38"/>
  <c r="N477" i="38"/>
  <c r="N451" i="38"/>
  <c r="V388" i="38"/>
  <c r="AA290" i="38"/>
  <c r="K353" i="38"/>
  <c r="M370" i="38"/>
  <c r="N271" i="38"/>
  <c r="R442" i="38"/>
  <c r="S298" i="38"/>
  <c r="AA318" i="38"/>
  <c r="V519" i="38"/>
  <c r="S409" i="38"/>
  <c r="U353" i="38"/>
  <c r="M377" i="38"/>
  <c r="S423" i="38"/>
  <c r="X368" i="38"/>
  <c r="L385" i="38"/>
  <c r="R557" i="38"/>
  <c r="X419" i="38"/>
  <c r="AA533" i="38"/>
  <c r="R482" i="38"/>
  <c r="U439" i="38"/>
  <c r="V494" i="38"/>
  <c r="K424" i="38"/>
  <c r="AA552" i="38"/>
  <c r="K504" i="38"/>
  <c r="L421" i="38"/>
  <c r="R521" i="38"/>
  <c r="L477" i="38"/>
  <c r="L550" i="38"/>
  <c r="V462" i="38"/>
  <c r="AA436" i="38"/>
  <c r="U522" i="38"/>
  <c r="K464" i="38"/>
  <c r="U555" i="38"/>
  <c r="O481" i="38"/>
  <c r="V438" i="38"/>
  <c r="N455" i="38"/>
  <c r="S324" i="38"/>
  <c r="AA492" i="38"/>
  <c r="L547" i="38"/>
  <c r="N523" i="38"/>
  <c r="M400" i="38"/>
  <c r="U550" i="38"/>
  <c r="U476" i="38"/>
  <c r="N557" i="38"/>
  <c r="M505" i="38"/>
  <c r="M426" i="38"/>
  <c r="O554" i="38"/>
  <c r="L461" i="38"/>
  <c r="V434" i="38"/>
  <c r="K519" i="38"/>
  <c r="L426" i="38"/>
  <c r="S559" i="38"/>
  <c r="M478" i="38"/>
  <c r="X445" i="38"/>
  <c r="M515" i="38"/>
  <c r="N428" i="38"/>
  <c r="O448" i="38"/>
  <c r="M534" i="38"/>
  <c r="AA409" i="38"/>
  <c r="L548" i="38"/>
  <c r="AA453" i="38"/>
  <c r="AA554" i="38"/>
  <c r="U513" i="38"/>
  <c r="V419" i="38"/>
  <c r="S547" i="38"/>
  <c r="AA496" i="38"/>
  <c r="S432" i="38"/>
  <c r="N508" i="38"/>
  <c r="V416" i="38"/>
  <c r="R552" i="38"/>
  <c r="M477" i="38"/>
  <c r="U557" i="38"/>
  <c r="V525" i="38"/>
  <c r="X444" i="38"/>
  <c r="N550" i="38"/>
  <c r="S473" i="38"/>
  <c r="X361" i="38"/>
  <c r="S375" i="38"/>
  <c r="M382" i="38"/>
  <c r="L431" i="38"/>
  <c r="N316" i="38"/>
  <c r="U252" i="38"/>
  <c r="K454" i="38"/>
  <c r="O370" i="38"/>
  <c r="S369" i="38"/>
  <c r="AA514" i="38"/>
  <c r="O414" i="38"/>
  <c r="N436" i="38"/>
  <c r="S336" i="38"/>
  <c r="S451" i="38"/>
  <c r="V316" i="38"/>
  <c r="R420" i="38"/>
  <c r="K514" i="38"/>
  <c r="S421" i="38"/>
  <c r="M533" i="38"/>
  <c r="S478" i="38"/>
  <c r="S393" i="38"/>
  <c r="M491" i="38"/>
  <c r="S402" i="38"/>
  <c r="M559" i="38"/>
  <c r="X480" i="38"/>
  <c r="O444" i="38"/>
  <c r="N511" i="38"/>
  <c r="O428" i="38"/>
  <c r="X536" i="38"/>
  <c r="R484" i="38"/>
  <c r="N385" i="38"/>
  <c r="S515" i="38"/>
  <c r="R415" i="38"/>
  <c r="S563" i="38"/>
  <c r="U483" i="38"/>
  <c r="U392" i="38"/>
  <c r="O351" i="38"/>
  <c r="O374" i="38"/>
  <c r="N461" i="38"/>
  <c r="M553" i="38"/>
  <c r="L511" i="38"/>
  <c r="AA405" i="38"/>
  <c r="V515" i="38"/>
  <c r="M493" i="38"/>
  <c r="V563" i="38"/>
  <c r="U521" i="38"/>
  <c r="AA443" i="38"/>
  <c r="N562" i="38"/>
  <c r="X456" i="38"/>
  <c r="S562" i="38"/>
  <c r="M514" i="38"/>
  <c r="O402" i="38"/>
  <c r="R533" i="38"/>
  <c r="V479" i="38"/>
  <c r="AA537" i="38"/>
  <c r="K516" i="38"/>
  <c r="M405" i="38"/>
  <c r="L355" i="38"/>
  <c r="L515" i="38"/>
  <c r="V414" i="38"/>
  <c r="S513" i="38"/>
  <c r="N465" i="38"/>
  <c r="X554" i="38"/>
  <c r="O491" i="38"/>
  <c r="L425" i="38"/>
  <c r="V553" i="38"/>
  <c r="S493" i="38"/>
  <c r="X388" i="38"/>
  <c r="S524" i="38"/>
  <c r="N424" i="38"/>
  <c r="N516" i="38"/>
  <c r="AA487" i="38"/>
  <c r="N564" i="38"/>
  <c r="V520" i="38"/>
  <c r="K411" i="38"/>
  <c r="O536" i="38"/>
  <c r="AA497" i="38"/>
  <c r="V433" i="38"/>
  <c r="M331" i="38"/>
  <c r="O296" i="38"/>
  <c r="U361" i="38"/>
  <c r="M287" i="38"/>
  <c r="L276" i="38"/>
  <c r="R350" i="38"/>
  <c r="X316" i="38"/>
  <c r="S326" i="38"/>
  <c r="V473" i="38"/>
  <c r="R437" i="38"/>
  <c r="K385" i="38"/>
  <c r="L295" i="38"/>
  <c r="O357" i="38"/>
  <c r="S374" i="38"/>
  <c r="O495" i="38"/>
  <c r="O484" i="38"/>
  <c r="K410" i="38"/>
  <c r="O413" i="38"/>
  <c r="N535" i="38"/>
  <c r="K444" i="38"/>
  <c r="R349" i="38"/>
  <c r="U275" i="38"/>
  <c r="O447" i="38"/>
  <c r="V374" i="38"/>
  <c r="X336" i="38"/>
  <c r="O497" i="38"/>
  <c r="O386" i="38"/>
  <c r="U295" i="38"/>
  <c r="K282" i="38"/>
  <c r="R438" i="38"/>
  <c r="L337" i="38"/>
  <c r="S392" i="38"/>
  <c r="R297" i="38"/>
  <c r="O284" i="38"/>
  <c r="U270" i="38"/>
  <c r="K482" i="38"/>
  <c r="O362" i="38"/>
  <c r="V373" i="38"/>
  <c r="R381" i="38"/>
  <c r="U429" i="38"/>
  <c r="X314" i="38"/>
  <c r="K251" i="38"/>
  <c r="AA394" i="38"/>
  <c r="V296" i="38"/>
  <c r="V322" i="38"/>
  <c r="U494" i="38"/>
  <c r="S425" i="38"/>
  <c r="U445" i="38"/>
  <c r="M295" i="38"/>
  <c r="S297" i="38"/>
  <c r="M350" i="38"/>
  <c r="S373" i="38"/>
  <c r="M360" i="38"/>
  <c r="N374" i="38"/>
  <c r="AA342" i="38"/>
  <c r="R287" i="38"/>
  <c r="N525" i="38"/>
  <c r="V417" i="38"/>
  <c r="U448" i="38"/>
  <c r="AA322" i="38"/>
  <c r="AA392" i="38"/>
  <c r="N299" i="38"/>
  <c r="M307" i="38"/>
  <c r="K435" i="38"/>
  <c r="S332" i="38"/>
  <c r="S445" i="38"/>
  <c r="V517" i="38"/>
  <c r="K412" i="38"/>
  <c r="L439" i="38"/>
  <c r="K289" i="38"/>
  <c r="U434" i="38"/>
  <c r="S318" i="38"/>
  <c r="L298" i="38"/>
  <c r="M386" i="38"/>
  <c r="N364" i="38"/>
  <c r="M391" i="38"/>
  <c r="X519" i="38"/>
  <c r="X407" i="38"/>
  <c r="AA434" i="38"/>
  <c r="X284" i="38"/>
  <c r="S360" i="38"/>
  <c r="U374" i="38"/>
  <c r="AA380" i="38"/>
  <c r="R405" i="38"/>
  <c r="K334" i="38"/>
  <c r="N265" i="38"/>
  <c r="R544" i="38"/>
  <c r="U482" i="38"/>
  <c r="X416" i="38"/>
  <c r="X380" i="38"/>
  <c r="V317" i="38"/>
  <c r="N391" i="38"/>
  <c r="X297" i="38"/>
  <c r="N291" i="38"/>
  <c r="V508" i="38"/>
  <c r="V423" i="38"/>
  <c r="S362" i="38"/>
  <c r="AA287" i="38"/>
  <c r="AA356" i="38"/>
  <c r="V365" i="38"/>
  <c r="M334" i="38"/>
  <c r="AA430" i="38"/>
  <c r="R314" i="38"/>
  <c r="S249" i="38"/>
  <c r="O365" i="38"/>
  <c r="L293" i="38"/>
  <c r="R305" i="38"/>
  <c r="S279" i="38"/>
  <c r="L242" i="38"/>
  <c r="O152" i="38"/>
  <c r="O311" i="38"/>
  <c r="O201" i="38"/>
  <c r="R278" i="38"/>
  <c r="R70" i="38"/>
  <c r="V410" i="38"/>
  <c r="AA539" i="38"/>
  <c r="AA437" i="38"/>
  <c r="AA517" i="38"/>
  <c r="K495" i="38"/>
  <c r="AA381" i="38"/>
  <c r="N367" i="38"/>
  <c r="K264" i="38"/>
  <c r="X354" i="38"/>
  <c r="K333" i="38"/>
  <c r="O286" i="38"/>
  <c r="R496" i="38"/>
  <c r="S454" i="38"/>
  <c r="L379" i="38"/>
  <c r="V301" i="38"/>
  <c r="K392" i="38"/>
  <c r="X295" i="38"/>
  <c r="U410" i="38"/>
  <c r="V380" i="38"/>
  <c r="AA303" i="38"/>
  <c r="O518" i="38"/>
  <c r="X487" i="38"/>
  <c r="N474" i="38"/>
  <c r="U461" i="38"/>
  <c r="S416" i="38"/>
  <c r="L404" i="38"/>
  <c r="R435" i="38"/>
  <c r="K290" i="38"/>
  <c r="M367" i="38"/>
  <c r="V291" i="38"/>
  <c r="N262" i="38"/>
  <c r="O478" i="38"/>
  <c r="U426" i="38"/>
  <c r="X300" i="38"/>
  <c r="N255" i="38"/>
  <c r="R378" i="38"/>
  <c r="M368" i="38"/>
  <c r="R447" i="38"/>
  <c r="K326" i="38"/>
  <c r="L257" i="38"/>
  <c r="M517" i="38"/>
  <c r="M480" i="38"/>
  <c r="M392" i="38"/>
  <c r="O378" i="38"/>
  <c r="AA280" i="38"/>
  <c r="X442" i="38"/>
  <c r="N380" i="38"/>
  <c r="O417" i="38"/>
  <c r="K381" i="38"/>
  <c r="S315" i="38"/>
  <c r="O295" i="38"/>
  <c r="R472" i="38"/>
  <c r="N407" i="38"/>
  <c r="X434" i="38"/>
  <c r="L317" i="38"/>
  <c r="V264" i="38"/>
  <c r="K388" i="38"/>
  <c r="M290" i="38"/>
  <c r="AA388" i="38"/>
  <c r="AA378" i="38"/>
  <c r="K278" i="38"/>
  <c r="AA306" i="38"/>
  <c r="S464" i="38"/>
  <c r="U359" i="38"/>
  <c r="L368" i="38"/>
  <c r="K337" i="38"/>
  <c r="X447" i="38"/>
  <c r="M325" i="38"/>
  <c r="U274" i="38"/>
  <c r="S378" i="38"/>
  <c r="N363" i="38"/>
  <c r="V320" i="38"/>
  <c r="M502" i="38"/>
  <c r="AA424" i="38"/>
  <c r="V402" i="38"/>
  <c r="X337" i="38"/>
  <c r="V436" i="38"/>
  <c r="L331" i="38"/>
  <c r="U265" i="38"/>
  <c r="M449" i="38"/>
  <c r="S376" i="38"/>
  <c r="U294" i="38"/>
  <c r="V529" i="38"/>
  <c r="S420" i="38"/>
  <c r="L442" i="38"/>
  <c r="V300" i="38"/>
  <c r="S388" i="38"/>
  <c r="X353" i="38"/>
  <c r="R281" i="38"/>
  <c r="O352" i="38"/>
  <c r="U368" i="38"/>
  <c r="R431" i="38"/>
  <c r="S512" i="38"/>
  <c r="U400" i="38"/>
  <c r="S355" i="38"/>
  <c r="V364" i="38"/>
  <c r="N321" i="38"/>
  <c r="S446" i="38"/>
  <c r="O326" i="38"/>
  <c r="V258" i="38"/>
  <c r="M471" i="38"/>
  <c r="O400" i="38"/>
  <c r="AA445" i="38"/>
  <c r="X325" i="38"/>
  <c r="R360" i="38"/>
  <c r="R371" i="38"/>
  <c r="AA272" i="38"/>
  <c r="V443" i="38"/>
  <c r="V379" i="38"/>
  <c r="X387" i="38"/>
  <c r="AA319" i="38"/>
  <c r="M175" i="38"/>
  <c r="O170" i="38"/>
  <c r="L285" i="38"/>
  <c r="AA186" i="38"/>
  <c r="L354" i="38"/>
  <c r="AA281" i="38"/>
  <c r="U217" i="38"/>
  <c r="N130" i="38"/>
  <c r="AA144" i="38"/>
  <c r="U284" i="38"/>
  <c r="L462" i="38"/>
  <c r="M408" i="38"/>
  <c r="X437" i="38"/>
  <c r="U536" i="38"/>
  <c r="V506" i="38"/>
  <c r="U382" i="38"/>
  <c r="U332" i="38"/>
  <c r="K358" i="38"/>
  <c r="U323" i="38"/>
  <c r="V270" i="38"/>
  <c r="AA525" i="38"/>
  <c r="X423" i="38"/>
  <c r="R451" i="38"/>
  <c r="O375" i="38"/>
  <c r="V406" i="38"/>
  <c r="X342" i="38"/>
  <c r="R286" i="38"/>
  <c r="M354" i="38"/>
  <c r="V375" i="38"/>
  <c r="S359" i="38"/>
  <c r="R534" i="38"/>
  <c r="R419" i="38"/>
  <c r="V409" i="38"/>
  <c r="AA337" i="38"/>
  <c r="N263" i="38"/>
  <c r="O454" i="38"/>
  <c r="K300" i="38"/>
  <c r="O449" i="38"/>
  <c r="X326" i="38"/>
  <c r="L286" i="38"/>
  <c r="R276" i="38"/>
  <c r="S474" i="38"/>
  <c r="K430" i="38"/>
  <c r="N360" i="38"/>
  <c r="X287" i="38"/>
  <c r="N241" i="38"/>
  <c r="L376" i="38"/>
  <c r="K382" i="38"/>
  <c r="V440" i="38"/>
  <c r="U336" i="38"/>
  <c r="AA266" i="38"/>
  <c r="V545" i="38"/>
  <c r="L478" i="38"/>
  <c r="R432" i="38"/>
  <c r="AA314" i="38"/>
  <c r="V295" i="38"/>
  <c r="S354" i="38"/>
  <c r="N378" i="38"/>
  <c r="M443" i="38"/>
  <c r="N337" i="38"/>
  <c r="O325" i="38"/>
  <c r="O274" i="38"/>
  <c r="U478" i="38"/>
  <c r="X412" i="38"/>
  <c r="M429" i="38"/>
  <c r="AA340" i="38"/>
  <c r="X385" i="38"/>
  <c r="X292" i="38"/>
  <c r="V281" i="38"/>
  <c r="N356" i="38"/>
  <c r="U331" i="38"/>
  <c r="U379" i="38"/>
  <c r="R503" i="38"/>
  <c r="N443" i="38"/>
  <c r="X396" i="38"/>
  <c r="L373" i="38"/>
  <c r="N441" i="38"/>
  <c r="L343" i="38"/>
  <c r="K301" i="38"/>
  <c r="S429" i="38"/>
  <c r="O314" i="38"/>
  <c r="U352" i="38"/>
  <c r="L512" i="38"/>
  <c r="S406" i="38"/>
  <c r="N433" i="38"/>
  <c r="U322" i="38"/>
  <c r="AA334" i="38"/>
  <c r="V352" i="38"/>
  <c r="N376" i="38"/>
  <c r="K273" i="38"/>
  <c r="V472" i="38"/>
  <c r="AA452" i="38"/>
  <c r="M353" i="38"/>
  <c r="M376" i="38"/>
  <c r="S438" i="38"/>
  <c r="AA317" i="38"/>
  <c r="N248" i="38"/>
  <c r="U455" i="38"/>
  <c r="X299" i="38"/>
  <c r="V342" i="38"/>
  <c r="X440" i="38"/>
  <c r="N240" i="38"/>
  <c r="L432" i="38"/>
  <c r="U304" i="38"/>
  <c r="R227" i="38"/>
  <c r="AA323" i="38"/>
  <c r="X210" i="38"/>
  <c r="K178" i="38"/>
  <c r="X74" i="38"/>
  <c r="N115" i="38"/>
  <c r="K538" i="38"/>
  <c r="O506" i="38"/>
  <c r="M516" i="38"/>
  <c r="K512" i="38"/>
  <c r="X463" i="38"/>
  <c r="O287" i="38"/>
  <c r="S291" i="38"/>
  <c r="S431" i="38"/>
  <c r="L371" i="38"/>
  <c r="S407" i="38"/>
  <c r="K507" i="38"/>
  <c r="K402" i="38"/>
  <c r="M358" i="38"/>
  <c r="V331" i="38"/>
  <c r="M447" i="38"/>
  <c r="AA300" i="38"/>
  <c r="R308" i="38"/>
  <c r="U436" i="38"/>
  <c r="X333" i="38"/>
  <c r="K451" i="38"/>
  <c r="K502" i="38"/>
  <c r="X426" i="38"/>
  <c r="L447" i="38"/>
  <c r="R296" i="38"/>
  <c r="U239" i="38"/>
  <c r="X350" i="38"/>
  <c r="S372" i="38"/>
  <c r="AA355" i="38"/>
  <c r="N365" i="38"/>
  <c r="L308" i="38"/>
  <c r="N551" i="38"/>
  <c r="N476" i="38"/>
  <c r="L361" i="38"/>
  <c r="R372" i="38"/>
  <c r="M380" i="38"/>
  <c r="R440" i="38"/>
  <c r="K336" i="38"/>
  <c r="V325" i="38"/>
  <c r="U394" i="38"/>
  <c r="S295" i="38"/>
  <c r="L237" i="38"/>
  <c r="K511" i="38"/>
  <c r="S465" i="38"/>
  <c r="U362" i="38"/>
  <c r="K372" i="38"/>
  <c r="V274" i="38"/>
  <c r="M437" i="38"/>
  <c r="U334" i="38"/>
  <c r="AA454" i="38"/>
  <c r="M296" i="38"/>
  <c r="O282" i="38"/>
  <c r="R311" i="38"/>
  <c r="O480" i="38"/>
  <c r="S448" i="38"/>
  <c r="R354" i="38"/>
  <c r="O291" i="38"/>
  <c r="X424" i="38"/>
  <c r="O367" i="38"/>
  <c r="U422" i="38"/>
  <c r="R368" i="38"/>
  <c r="S293" i="38"/>
  <c r="N239" i="38"/>
  <c r="X475" i="38"/>
  <c r="M455" i="38"/>
  <c r="L350" i="38"/>
  <c r="S319" i="38"/>
  <c r="M396" i="38"/>
  <c r="K297" i="38"/>
  <c r="O254" i="38"/>
  <c r="U360" i="38"/>
  <c r="K350" i="38"/>
  <c r="L318" i="38"/>
  <c r="N513" i="38"/>
  <c r="AA413" i="38"/>
  <c r="V387" i="38"/>
  <c r="R353" i="38"/>
  <c r="N279" i="38"/>
  <c r="O435" i="38"/>
  <c r="K331" i="38"/>
  <c r="AA551" i="38"/>
  <c r="M495" i="38"/>
  <c r="U355" i="38"/>
  <c r="K365" i="38"/>
  <c r="N331" i="38"/>
  <c r="L392" i="38"/>
  <c r="R288" i="38"/>
  <c r="O277" i="38"/>
  <c r="V351" i="38"/>
  <c r="M372" i="38"/>
  <c r="N293" i="38"/>
  <c r="M319" i="38"/>
  <c r="M205" i="38"/>
  <c r="R347" i="38"/>
  <c r="AA258" i="38"/>
  <c r="S185" i="38"/>
  <c r="AA372" i="38"/>
  <c r="X176" i="38"/>
  <c r="R361" i="38"/>
  <c r="L60" i="38"/>
  <c r="O73" i="38"/>
  <c r="N274" i="38"/>
  <c r="S204" i="38"/>
  <c r="N448" i="38"/>
  <c r="U291" i="38"/>
  <c r="O283" i="38"/>
  <c r="N301" i="38"/>
  <c r="L270" i="38"/>
  <c r="L259" i="38"/>
  <c r="R121" i="38"/>
  <c r="L26" i="38"/>
  <c r="X266" i="38"/>
  <c r="R301" i="38"/>
  <c r="R367" i="38"/>
  <c r="AA209" i="38"/>
  <c r="U193" i="38"/>
  <c r="X249" i="38"/>
  <c r="R515" i="38"/>
  <c r="U475" i="38"/>
  <c r="S482" i="38"/>
  <c r="R400" i="38"/>
  <c r="U387" i="38"/>
  <c r="N278" i="38"/>
  <c r="M322" i="38"/>
  <c r="O361" i="38"/>
  <c r="L288" i="38"/>
  <c r="M362" i="38"/>
  <c r="R507" i="38"/>
  <c r="V407" i="38"/>
  <c r="U440" i="38"/>
  <c r="AA325" i="38"/>
  <c r="K417" i="38"/>
  <c r="K364" i="38"/>
  <c r="X246" i="38"/>
  <c r="O385" i="38"/>
  <c r="O292" i="38"/>
  <c r="K376" i="38"/>
  <c r="M506" i="38"/>
  <c r="R465" i="38"/>
  <c r="X347" i="38"/>
  <c r="K371" i="38"/>
  <c r="X404" i="38"/>
  <c r="M363" i="38"/>
  <c r="L332" i="38"/>
  <c r="U433" i="38"/>
  <c r="O321" i="38"/>
  <c r="R246" i="38"/>
  <c r="K530" i="38"/>
  <c r="U492" i="38"/>
  <c r="X436" i="38"/>
  <c r="L319" i="38"/>
  <c r="N300" i="38"/>
  <c r="K394" i="38"/>
  <c r="V294" i="38"/>
  <c r="V282" i="38"/>
  <c r="K348" i="38"/>
  <c r="L370" i="38"/>
  <c r="N437" i="38"/>
  <c r="X513" i="38"/>
  <c r="U413" i="38"/>
  <c r="O440" i="38"/>
  <c r="V319" i="38"/>
  <c r="N232" i="38"/>
  <c r="V385" i="38"/>
  <c r="S294" i="38"/>
  <c r="S427" i="38"/>
  <c r="R379" i="38"/>
  <c r="N302" i="38"/>
  <c r="O557" i="38"/>
  <c r="R470" i="38"/>
  <c r="R357" i="38"/>
  <c r="N323" i="38"/>
  <c r="O270" i="38"/>
  <c r="X450" i="38"/>
  <c r="R323" i="38"/>
  <c r="M451" i="38"/>
  <c r="O372" i="38"/>
  <c r="S272" i="38"/>
  <c r="AA263" i="38"/>
  <c r="M492" i="38"/>
  <c r="V421" i="38"/>
  <c r="N382" i="38"/>
  <c r="L290" i="38"/>
  <c r="O348" i="38"/>
  <c r="V371" i="38"/>
  <c r="X311" i="38"/>
  <c r="X372" i="38"/>
  <c r="N343" i="38"/>
  <c r="L377" i="38"/>
  <c r="X494" i="38"/>
  <c r="V418" i="38"/>
  <c r="O409" i="38"/>
  <c r="V343" i="38"/>
  <c r="X233" i="38"/>
  <c r="R386" i="38"/>
  <c r="V292" i="38"/>
  <c r="L514" i="38"/>
  <c r="M463" i="38"/>
  <c r="O429" i="38"/>
  <c r="X321" i="38"/>
  <c r="M293" i="38"/>
  <c r="V400" i="38"/>
  <c r="K363" i="38"/>
  <c r="K406" i="38"/>
  <c r="L364" i="38"/>
  <c r="N318" i="38"/>
  <c r="V305" i="38"/>
  <c r="V250" i="38"/>
  <c r="R187" i="38"/>
  <c r="U333" i="38"/>
  <c r="O265" i="38"/>
  <c r="X309" i="38"/>
  <c r="AA245" i="38"/>
  <c r="L410" i="38"/>
  <c r="X537" i="38"/>
  <c r="N563" i="38"/>
  <c r="V518" i="38"/>
  <c r="O349" i="38"/>
  <c r="M470" i="38"/>
  <c r="M378" i="38"/>
  <c r="K393" i="38"/>
  <c r="X382" i="38"/>
  <c r="X364" i="38"/>
  <c r="U519" i="38"/>
  <c r="L413" i="38"/>
  <c r="S394" i="38"/>
  <c r="AA368" i="38"/>
  <c r="N449" i="38"/>
  <c r="R320" i="38"/>
  <c r="N270" i="38"/>
  <c r="U350" i="38"/>
  <c r="AA364" i="38"/>
  <c r="AA316" i="38"/>
  <c r="L522" i="38"/>
  <c r="AA408" i="38"/>
  <c r="R430" i="38"/>
  <c r="O318" i="38"/>
  <c r="O445" i="38"/>
  <c r="L321" i="38"/>
  <c r="X290" i="38"/>
  <c r="O387" i="38"/>
  <c r="X349" i="38"/>
  <c r="S447" i="38"/>
  <c r="V503" i="38"/>
  <c r="AA461" i="38"/>
  <c r="S385" i="38"/>
  <c r="O376" i="38"/>
  <c r="M347" i="38"/>
  <c r="AA442" i="38"/>
  <c r="O342" i="38"/>
  <c r="U302" i="38"/>
  <c r="X430" i="38"/>
  <c r="M316" i="38"/>
  <c r="R358" i="38"/>
  <c r="S534" i="38"/>
  <c r="M421" i="38"/>
  <c r="N394" i="38"/>
  <c r="U290" i="38"/>
  <c r="AA288" i="38"/>
  <c r="N351" i="38"/>
  <c r="N314" i="38"/>
  <c r="X451" i="38"/>
  <c r="AA299" i="38"/>
  <c r="U255" i="38"/>
  <c r="O515" i="38"/>
  <c r="M487" i="38"/>
  <c r="M431" i="38"/>
  <c r="AA370" i="38"/>
  <c r="V251" i="38"/>
  <c r="L358" i="38"/>
  <c r="X348" i="38"/>
  <c r="K357" i="38"/>
  <c r="X318" i="38"/>
  <c r="AA253" i="38"/>
  <c r="L535" i="38"/>
  <c r="L453" i="38"/>
  <c r="U450" i="38"/>
  <c r="V324" i="38"/>
  <c r="L269" i="38"/>
  <c r="K431" i="38"/>
  <c r="X317" i="38"/>
  <c r="K437" i="38"/>
  <c r="R319" i="38"/>
  <c r="AA297" i="38"/>
  <c r="V231" i="38"/>
  <c r="K462" i="38"/>
  <c r="X441" i="38"/>
  <c r="K447" i="38"/>
  <c r="R299" i="38"/>
  <c r="M284" i="38"/>
  <c r="S347" i="38"/>
  <c r="L365" i="38"/>
  <c r="AA516" i="38"/>
  <c r="L483" i="38"/>
  <c r="V353" i="38"/>
  <c r="N369" i="38"/>
  <c r="M272" i="38"/>
  <c r="N452" i="38"/>
  <c r="L325" i="38"/>
  <c r="U446" i="38"/>
  <c r="AA320" i="38"/>
  <c r="M289" i="38"/>
  <c r="AA411" i="38"/>
  <c r="S278" i="38"/>
  <c r="K228" i="38"/>
  <c r="N372" i="38"/>
  <c r="K211" i="38"/>
  <c r="O210" i="38"/>
  <c r="AA302" i="38"/>
  <c r="AA197" i="38"/>
  <c r="X310" i="38"/>
  <c r="L126" i="38"/>
  <c r="N396" i="38"/>
  <c r="K540" i="38"/>
  <c r="N493" i="38"/>
  <c r="O462" i="38"/>
  <c r="U456" i="38"/>
  <c r="AA285" i="38"/>
  <c r="K391" i="38"/>
  <c r="U296" i="38"/>
  <c r="N410" i="38"/>
  <c r="AA324" i="38"/>
  <c r="X288" i="38"/>
  <c r="L487" i="38"/>
  <c r="M436" i="38"/>
  <c r="K378" i="38"/>
  <c r="K325" i="38"/>
  <c r="X355" i="38"/>
  <c r="M348" i="38"/>
  <c r="U438" i="38"/>
  <c r="M343" i="38"/>
  <c r="M321" i="38"/>
  <c r="S280" i="38"/>
  <c r="L480" i="38"/>
  <c r="U431" i="38"/>
  <c r="AA361" i="38"/>
  <c r="N289" i="38"/>
  <c r="AA351" i="38"/>
  <c r="O368" i="38"/>
  <c r="X269" i="38"/>
  <c r="M441" i="38"/>
  <c r="U340" i="38"/>
  <c r="S444" i="38"/>
  <c r="O494" i="38"/>
  <c r="M418" i="38"/>
  <c r="S404" i="38"/>
  <c r="N336" i="38"/>
  <c r="V382" i="38"/>
  <c r="R454" i="38"/>
  <c r="U298" i="38"/>
  <c r="M256" i="38"/>
  <c r="L362" i="38"/>
  <c r="L353" i="38"/>
  <c r="V334" i="38"/>
  <c r="N502" i="38"/>
  <c r="K426" i="38"/>
  <c r="U414" i="38"/>
  <c r="S365" i="38"/>
  <c r="M439" i="38"/>
  <c r="S343" i="38"/>
  <c r="M285" i="38"/>
  <c r="S358" i="38"/>
  <c r="R374" i="38"/>
  <c r="O353" i="38"/>
  <c r="K518" i="38"/>
  <c r="V453" i="38"/>
  <c r="K361" i="38"/>
  <c r="R318" i="38"/>
  <c r="AA387" i="38"/>
  <c r="N370" i="38"/>
  <c r="M340" i="38"/>
  <c r="L435" i="38"/>
  <c r="O289" i="38"/>
  <c r="N355" i="38"/>
  <c r="K524" i="38"/>
  <c r="M402" i="38"/>
  <c r="X356" i="38"/>
  <c r="L314" i="38"/>
  <c r="R250" i="38"/>
  <c r="R362" i="38"/>
  <c r="O288" i="38"/>
  <c r="AA385" i="38"/>
  <c r="V376" i="38"/>
  <c r="AA276" i="38"/>
  <c r="N305" i="38"/>
  <c r="V465" i="38"/>
  <c r="O396" i="38"/>
  <c r="U348" i="38"/>
  <c r="U371" i="38"/>
  <c r="O437" i="38"/>
  <c r="L340" i="38"/>
  <c r="X322" i="38"/>
  <c r="L493" i="38"/>
  <c r="O416" i="38"/>
  <c r="X431" i="38"/>
  <c r="M317" i="38"/>
  <c r="S253" i="38"/>
  <c r="AA353" i="38"/>
  <c r="X564" i="38"/>
  <c r="M349" i="38"/>
  <c r="U432" i="38"/>
  <c r="V355" i="38"/>
  <c r="U534" i="38"/>
  <c r="K320" i="38"/>
  <c r="R324" i="38"/>
  <c r="U288" i="38"/>
  <c r="N430" i="38"/>
  <c r="M311" i="38"/>
  <c r="N320" i="38"/>
  <c r="V240" i="38"/>
  <c r="U27" i="38"/>
  <c r="K253" i="38"/>
  <c r="K279" i="38"/>
  <c r="S259" i="38"/>
  <c r="R258" i="38"/>
  <c r="V254" i="38"/>
  <c r="V218" i="38"/>
  <c r="U196" i="38"/>
  <c r="K32" i="38"/>
  <c r="K342" i="38"/>
  <c r="M209" i="38"/>
  <c r="L465" i="38"/>
  <c r="AA308" i="38"/>
  <c r="V186" i="38"/>
  <c r="K266" i="38"/>
  <c r="R204" i="38"/>
  <c r="AA431" i="38"/>
  <c r="N333" i="38"/>
  <c r="M326" i="38"/>
  <c r="R516" i="38"/>
  <c r="AA410" i="38"/>
  <c r="M450" i="38"/>
  <c r="K321" i="38"/>
  <c r="O247" i="38"/>
  <c r="V347" i="38"/>
  <c r="R369" i="38"/>
  <c r="R416" i="38"/>
  <c r="S382" i="38"/>
  <c r="O258" i="38"/>
  <c r="K322" i="38"/>
  <c r="M273" i="38"/>
  <c r="S257" i="38"/>
  <c r="S271" i="38"/>
  <c r="S227" i="38"/>
  <c r="K413" i="38"/>
  <c r="X259" i="38"/>
  <c r="M269" i="38"/>
  <c r="AA138" i="38"/>
  <c r="O158" i="38"/>
  <c r="R295" i="38"/>
  <c r="M212" i="38"/>
  <c r="O197" i="38"/>
  <c r="S239" i="38"/>
  <c r="X225" i="38"/>
  <c r="U376" i="38"/>
  <c r="M195" i="38"/>
  <c r="S196" i="38"/>
  <c r="S73" i="38"/>
  <c r="X116" i="38"/>
  <c r="X381" i="38"/>
  <c r="O203" i="38"/>
  <c r="N179" i="38"/>
  <c r="R293" i="38"/>
  <c r="R262" i="38"/>
  <c r="V288" i="38"/>
  <c r="O185" i="38"/>
  <c r="N175" i="38"/>
  <c r="AA77" i="38"/>
  <c r="V449" i="38"/>
  <c r="R315" i="38"/>
  <c r="K295" i="38"/>
  <c r="X520" i="38"/>
  <c r="V404" i="38"/>
  <c r="K455" i="38"/>
  <c r="S299" i="38"/>
  <c r="AA256" i="38"/>
  <c r="O377" i="38"/>
  <c r="U363" i="38"/>
  <c r="S442" i="38"/>
  <c r="V340" i="38"/>
  <c r="K262" i="38"/>
  <c r="L446" i="38"/>
  <c r="M258" i="38"/>
  <c r="R174" i="38"/>
  <c r="M303" i="38"/>
  <c r="M304" i="38"/>
  <c r="M167" i="38"/>
  <c r="K280" i="38"/>
  <c r="M230" i="38"/>
  <c r="L238" i="38"/>
  <c r="V80" i="38"/>
  <c r="O347" i="38"/>
  <c r="O256" i="38"/>
  <c r="X178" i="38"/>
  <c r="K277" i="38"/>
  <c r="M194" i="38"/>
  <c r="N440" i="38"/>
  <c r="V226" i="38"/>
  <c r="O187" i="38"/>
  <c r="O174" i="38"/>
  <c r="S49" i="38"/>
  <c r="L351" i="38"/>
  <c r="R241" i="38"/>
  <c r="M233" i="38"/>
  <c r="AA283" i="38"/>
  <c r="AA210" i="38"/>
  <c r="U444" i="38"/>
  <c r="AA247" i="38"/>
  <c r="M185" i="38"/>
  <c r="S443" i="38"/>
  <c r="O381" i="38"/>
  <c r="U318" i="38"/>
  <c r="U508" i="38"/>
  <c r="S422" i="38"/>
  <c r="U437" i="38"/>
  <c r="X331" i="38"/>
  <c r="S266" i="38"/>
  <c r="O359" i="38"/>
  <c r="V350" i="38"/>
  <c r="U358" i="38"/>
  <c r="M374" i="38"/>
  <c r="X273" i="38"/>
  <c r="K432" i="38"/>
  <c r="S238" i="38"/>
  <c r="K187" i="38"/>
  <c r="S256" i="38"/>
  <c r="N245" i="38"/>
  <c r="S158" i="38"/>
  <c r="R232" i="38"/>
  <c r="N176" i="38"/>
  <c r="N157" i="38"/>
  <c r="V139" i="38"/>
  <c r="V323" i="38"/>
  <c r="K185" i="38"/>
  <c r="V174" i="38"/>
  <c r="O266" i="38"/>
  <c r="O209" i="38"/>
  <c r="AA294" i="38"/>
  <c r="S175" i="38"/>
  <c r="AA176" i="38"/>
  <c r="O93" i="38"/>
  <c r="U127" i="38"/>
  <c r="V318" i="38"/>
  <c r="M217" i="38"/>
  <c r="V194" i="38"/>
  <c r="K276" i="38"/>
  <c r="S230" i="38"/>
  <c r="X370" i="38"/>
  <c r="S212" i="38"/>
  <c r="V197" i="38"/>
  <c r="L181" i="38"/>
  <c r="X73" i="38"/>
  <c r="L323" i="38"/>
  <c r="L202" i="38"/>
  <c r="M172" i="38"/>
  <c r="U287" i="38"/>
  <c r="AA273" i="38"/>
  <c r="S314" i="38"/>
  <c r="S226" i="38"/>
  <c r="N193" i="38"/>
  <c r="AA126" i="38"/>
  <c r="S135" i="38"/>
  <c r="R93" i="38"/>
  <c r="AA227" i="38"/>
  <c r="S101" i="38"/>
  <c r="O145" i="38"/>
  <c r="S466" i="38"/>
  <c r="K218" i="38"/>
  <c r="V471" i="38"/>
  <c r="L369" i="38"/>
  <c r="N319" i="38"/>
  <c r="U347" i="38"/>
  <c r="O419" i="38"/>
  <c r="U370" i="38"/>
  <c r="M446" i="38"/>
  <c r="U406" i="38"/>
  <c r="M314" i="38"/>
  <c r="L443" i="38"/>
  <c r="U264" i="38"/>
  <c r="X278" i="38"/>
  <c r="AA53" i="38"/>
  <c r="K310" i="38"/>
  <c r="O205" i="38"/>
  <c r="X271" i="38"/>
  <c r="S203" i="38"/>
  <c r="U254" i="38"/>
  <c r="U180" i="38"/>
  <c r="AA139" i="38"/>
  <c r="U141" i="38"/>
  <c r="U289" i="38"/>
  <c r="L172" i="38"/>
  <c r="R396" i="38"/>
  <c r="U178" i="38"/>
  <c r="R436" i="38"/>
  <c r="N237" i="38"/>
  <c r="S173" i="38"/>
  <c r="V361" i="38"/>
  <c r="N347" i="38"/>
  <c r="M280" i="38"/>
  <c r="K493" i="38"/>
  <c r="L418" i="38"/>
  <c r="O356" i="38"/>
  <c r="L349" i="38"/>
  <c r="R412" i="38"/>
  <c r="L380" i="38"/>
  <c r="K317" i="38"/>
  <c r="V448" i="38"/>
  <c r="U324" i="38"/>
  <c r="X454" i="38"/>
  <c r="S381" i="38"/>
  <c r="U205" i="38"/>
  <c r="M196" i="38"/>
  <c r="U251" i="38"/>
  <c r="U185" i="38"/>
  <c r="N388" i="38"/>
  <c r="V263" i="38"/>
  <c r="U209" i="38"/>
  <c r="R114" i="38"/>
  <c r="V125" i="38"/>
  <c r="U306" i="38"/>
  <c r="O173" i="38"/>
  <c r="N168" i="38"/>
  <c r="M309" i="38"/>
  <c r="V183" i="38"/>
  <c r="X324" i="38"/>
  <c r="N303" i="38"/>
  <c r="L166" i="38"/>
  <c r="U52" i="38"/>
  <c r="L78" i="38"/>
  <c r="K254" i="38"/>
  <c r="N276" i="38"/>
  <c r="K156" i="38"/>
  <c r="O307" i="38"/>
  <c r="X170" i="38"/>
  <c r="O264" i="38"/>
  <c r="X262" i="38"/>
  <c r="M388" i="38"/>
  <c r="M57" i="38"/>
  <c r="L356" i="38"/>
  <c r="V372" i="38"/>
  <c r="K274" i="38"/>
  <c r="U517" i="38"/>
  <c r="N412" i="38"/>
  <c r="AA350" i="38"/>
  <c r="L374" i="38"/>
  <c r="V441" i="38"/>
  <c r="U337" i="38"/>
  <c r="S321" i="38"/>
  <c r="L454" i="38"/>
  <c r="X296" i="38"/>
  <c r="O238" i="38"/>
  <c r="U369" i="38"/>
  <c r="O232" i="38"/>
  <c r="X230" i="38"/>
  <c r="R307" i="38"/>
  <c r="AA220" i="38"/>
  <c r="X448" i="38"/>
  <c r="L263" i="38"/>
  <c r="L182" i="38"/>
  <c r="S180" i="38"/>
  <c r="N42" i="38"/>
  <c r="L320" i="38"/>
  <c r="O240" i="38"/>
  <c r="S229" i="38"/>
  <c r="M232" i="38"/>
  <c r="N166" i="38"/>
  <c r="AA296" i="38"/>
  <c r="R229" i="38"/>
  <c r="K216" i="38"/>
  <c r="R147" i="38"/>
  <c r="L157" i="38"/>
  <c r="X334" i="38"/>
  <c r="M226" i="38"/>
  <c r="V204" i="38"/>
  <c r="O233" i="38"/>
  <c r="V176" i="38"/>
  <c r="V377" i="38"/>
  <c r="X270" i="38"/>
  <c r="L262" i="38"/>
  <c r="L455" i="38"/>
  <c r="U325" i="38"/>
  <c r="S289" i="38"/>
  <c r="M524" i="38"/>
  <c r="AA400" i="38"/>
  <c r="S391" i="38"/>
  <c r="O293" i="38"/>
  <c r="U282" i="38"/>
  <c r="AA371" i="38"/>
  <c r="U343" i="38"/>
  <c r="O436" i="38"/>
  <c r="N332" i="38"/>
  <c r="K231" i="38"/>
  <c r="S353" i="38"/>
  <c r="L229" i="38"/>
  <c r="X211" i="38"/>
  <c r="U301" i="38"/>
  <c r="L212" i="38"/>
  <c r="M355" i="38"/>
  <c r="S240" i="38"/>
  <c r="U226" i="38"/>
  <c r="L122" i="38"/>
  <c r="N112" i="38"/>
  <c r="O394" i="38"/>
  <c r="O302" i="38"/>
  <c r="M419" i="38"/>
  <c r="U237" i="38"/>
  <c r="N172" i="38"/>
  <c r="O301" i="38"/>
  <c r="AA226" i="38"/>
  <c r="O433" i="38"/>
  <c r="V68" i="38"/>
  <c r="O92" i="38"/>
  <c r="L281" i="38"/>
  <c r="V177" i="38"/>
  <c r="U187" i="38"/>
  <c r="L265" i="38"/>
  <c r="R182" i="38"/>
  <c r="M297" i="38"/>
  <c r="V173" i="38"/>
  <c r="U168" i="38"/>
  <c r="L272" i="38"/>
  <c r="AA52" i="38"/>
  <c r="N275" i="38"/>
  <c r="U170" i="38"/>
  <c r="V437" i="38"/>
  <c r="L306" i="38"/>
  <c r="N219" i="38"/>
  <c r="M365" i="38"/>
  <c r="L184" i="38"/>
  <c r="M188" i="38"/>
  <c r="N91" i="38"/>
  <c r="V99" i="38"/>
  <c r="X68" i="38"/>
  <c r="S181" i="38"/>
  <c r="R66" i="38"/>
  <c r="N113" i="38"/>
  <c r="N438" i="38"/>
  <c r="O363" i="38"/>
  <c r="X432" i="38"/>
  <c r="S411" i="38"/>
  <c r="X392" i="38"/>
  <c r="O513" i="38"/>
  <c r="V293" i="38"/>
  <c r="N381" i="38"/>
  <c r="N375" i="38"/>
  <c r="AA362" i="38"/>
  <c r="AA175" i="38"/>
  <c r="M189" i="38"/>
  <c r="O439" i="38"/>
  <c r="U220" i="38"/>
  <c r="L189" i="38"/>
  <c r="V253" i="38"/>
  <c r="L211" i="38"/>
  <c r="L310" i="38"/>
  <c r="L258" i="38"/>
  <c r="X112" i="38"/>
  <c r="X110" i="38"/>
  <c r="U263" i="38"/>
  <c r="R183" i="38"/>
  <c r="M324" i="38"/>
  <c r="M237" i="38"/>
  <c r="X351" i="38"/>
  <c r="X240" i="38"/>
  <c r="AA229" i="38"/>
  <c r="X439" i="38"/>
  <c r="M337" i="38"/>
  <c r="O262" i="38"/>
  <c r="AA494" i="38"/>
  <c r="N423" i="38"/>
  <c r="K439" i="38"/>
  <c r="N340" i="38"/>
  <c r="R448" i="38"/>
  <c r="K324" i="38"/>
  <c r="V287" i="38"/>
  <c r="R355" i="38"/>
  <c r="S377" i="38"/>
  <c r="R376" i="38"/>
  <c r="R290" i="38"/>
  <c r="K189" i="38"/>
  <c r="AA167" i="38"/>
  <c r="L279" i="38"/>
  <c r="V310" i="38"/>
  <c r="R284" i="38"/>
  <c r="R202" i="38"/>
  <c r="S172" i="38"/>
  <c r="M81" i="38"/>
  <c r="R104" i="38"/>
  <c r="L326" i="38"/>
  <c r="R226" i="38"/>
  <c r="R356" i="38"/>
  <c r="O271" i="38"/>
  <c r="L301" i="38"/>
  <c r="U278" i="38"/>
  <c r="S220" i="38"/>
  <c r="L334" i="38"/>
  <c r="O140" i="38"/>
  <c r="N50" i="38"/>
  <c r="L299" i="38"/>
  <c r="S216" i="38"/>
  <c r="O452" i="38"/>
  <c r="U246" i="38"/>
  <c r="U228" i="38"/>
  <c r="U305" i="38"/>
  <c r="L209" i="38"/>
  <c r="S286" i="38"/>
  <c r="V151" i="38"/>
  <c r="M434" i="38"/>
  <c r="K319" i="38"/>
  <c r="O231" i="38"/>
  <c r="N496" i="38"/>
  <c r="R417" i="38"/>
  <c r="S433" i="38"/>
  <c r="R333" i="38"/>
  <c r="U396" i="38"/>
  <c r="S296" i="38"/>
  <c r="R285" i="38"/>
  <c r="U349" i="38"/>
  <c r="O371" i="38"/>
  <c r="S350" i="38"/>
  <c r="N326" i="38"/>
  <c r="U197" i="38"/>
  <c r="K182" i="38"/>
  <c r="X245" i="38"/>
  <c r="X179" i="38"/>
  <c r="X408" i="38"/>
  <c r="M254" i="38"/>
  <c r="X251" i="38"/>
  <c r="V135" i="38"/>
  <c r="AA152" i="38"/>
  <c r="U367" i="38"/>
  <c r="M193" i="38"/>
  <c r="AA180" i="38"/>
  <c r="R283" i="38"/>
  <c r="K217" i="38"/>
  <c r="M336" i="38"/>
  <c r="K181" i="38"/>
  <c r="O182" i="38"/>
  <c r="S99" i="38"/>
  <c r="R124" i="38"/>
  <c r="M373" i="38"/>
  <c r="AA183" i="38"/>
  <c r="R173" i="38"/>
  <c r="M282" i="38"/>
  <c r="V237" i="38"/>
  <c r="L296" i="38"/>
  <c r="M218" i="38"/>
  <c r="V205" i="38"/>
  <c r="L428" i="38"/>
  <c r="L367" i="38"/>
  <c r="S311" i="38"/>
  <c r="X511" i="38"/>
  <c r="R406" i="38"/>
  <c r="N426" i="38"/>
  <c r="N368" i="38"/>
  <c r="L436" i="38"/>
  <c r="X319" i="38"/>
  <c r="O299" i="38"/>
  <c r="R385" i="38"/>
  <c r="M291" i="38"/>
  <c r="M435" i="38"/>
  <c r="R373" i="38"/>
  <c r="X180" i="38"/>
  <c r="S176" i="38"/>
  <c r="M255" i="38"/>
  <c r="M174" i="38"/>
  <c r="X446" i="38"/>
  <c r="V230" i="38"/>
  <c r="M184" i="38"/>
  <c r="U86" i="38"/>
  <c r="S87" i="38"/>
  <c r="AA289" i="38"/>
  <c r="M220" i="38"/>
  <c r="V413" i="38"/>
  <c r="M241" i="38"/>
  <c r="L230" i="38"/>
  <c r="L307" i="38"/>
  <c r="L193" i="38"/>
  <c r="AA321" i="38"/>
  <c r="K169" i="38"/>
  <c r="N69" i="38"/>
  <c r="O392" i="38"/>
  <c r="R238" i="38"/>
  <c r="R455" i="38"/>
  <c r="V286" i="38"/>
  <c r="V265" i="38"/>
  <c r="X276" i="38"/>
  <c r="S225" i="38"/>
  <c r="O354" i="38"/>
  <c r="K229" i="38"/>
  <c r="U167" i="38"/>
  <c r="X378" i="38"/>
  <c r="V219" i="38"/>
  <c r="N353" i="38"/>
  <c r="K245" i="38"/>
  <c r="K175" i="38"/>
  <c r="K291" i="38"/>
  <c r="R231" i="38"/>
  <c r="X362" i="38"/>
  <c r="M70" i="38"/>
  <c r="K81" i="38"/>
  <c r="AA34" i="38"/>
  <c r="N153" i="38"/>
  <c r="R37" i="38"/>
  <c r="N73" i="38"/>
  <c r="X339" i="38"/>
  <c r="N124" i="38"/>
  <c r="O332" i="38"/>
  <c r="N506" i="38"/>
  <c r="V332" i="38"/>
  <c r="AA382" i="38"/>
  <c r="V363" i="38"/>
  <c r="K415" i="38"/>
  <c r="U241" i="38"/>
  <c r="O305" i="38"/>
  <c r="AA293" i="38"/>
  <c r="U286" i="38"/>
  <c r="R193" i="38"/>
  <c r="M364" i="38"/>
  <c r="S300" i="38"/>
  <c r="S179" i="38"/>
  <c r="N450" i="38"/>
  <c r="S228" i="38"/>
  <c r="U175" i="38"/>
  <c r="S258" i="38"/>
  <c r="S202" i="38"/>
  <c r="K87" i="38"/>
  <c r="V77" i="38"/>
  <c r="O364" i="38"/>
  <c r="N210" i="38"/>
  <c r="U271" i="38"/>
  <c r="O196" i="38"/>
  <c r="U377" i="38"/>
  <c r="S193" i="38"/>
  <c r="U293" i="38"/>
  <c r="O393" i="38"/>
  <c r="AA295" i="38"/>
  <c r="V238" i="38"/>
  <c r="K483" i="38"/>
  <c r="N406" i="38"/>
  <c r="V392" i="38"/>
  <c r="M298" i="38"/>
  <c r="U354" i="38"/>
  <c r="U365" i="38"/>
  <c r="V309" i="38"/>
  <c r="L438" i="38"/>
  <c r="N334" i="38"/>
  <c r="R300" i="38"/>
  <c r="K356" i="38"/>
  <c r="L228" i="38"/>
  <c r="N362" i="38"/>
  <c r="M262" i="38"/>
  <c r="X220" i="38"/>
  <c r="U314" i="38"/>
  <c r="O189" i="38"/>
  <c r="S396" i="38"/>
  <c r="N49" i="38"/>
  <c r="O72" i="38"/>
  <c r="S302" i="38"/>
  <c r="AA194" i="38"/>
  <c r="O355" i="38"/>
  <c r="S218" i="38"/>
  <c r="N201" i="38"/>
  <c r="N264" i="38"/>
  <c r="R179" i="38"/>
  <c r="M265" i="38"/>
  <c r="U129" i="38"/>
  <c r="X156" i="38"/>
  <c r="X253" i="38"/>
  <c r="U177" i="38"/>
  <c r="AA349" i="38"/>
  <c r="S246" i="38"/>
  <c r="X185" i="38"/>
  <c r="M259" i="38"/>
  <c r="K172" i="38"/>
  <c r="S262" i="38"/>
  <c r="R377" i="38"/>
  <c r="K387" i="38"/>
  <c r="V289" i="38"/>
  <c r="N285" i="38"/>
  <c r="K491" i="38"/>
  <c r="S440" i="38"/>
  <c r="R387" i="38"/>
  <c r="K292" i="38"/>
  <c r="M423" i="38"/>
  <c r="X379" i="38"/>
  <c r="L304" i="38"/>
  <c r="N432" i="38"/>
  <c r="R317" i="38"/>
  <c r="O336" i="38"/>
  <c r="R269" i="38"/>
  <c r="U307" i="38"/>
  <c r="L169" i="38"/>
  <c r="N273" i="38"/>
  <c r="N249" i="38"/>
  <c r="O324" i="38"/>
  <c r="O255" i="38"/>
  <c r="X203" i="38"/>
  <c r="M100" i="38"/>
  <c r="L120" i="38"/>
  <c r="M245" i="38"/>
  <c r="S281" i="38"/>
  <c r="U157" i="38"/>
  <c r="K303" i="38"/>
  <c r="L178" i="38"/>
  <c r="X281" i="38"/>
  <c r="O259" i="38"/>
  <c r="S169" i="38"/>
  <c r="AA72" i="38"/>
  <c r="AA105" i="38"/>
  <c r="L324" i="38"/>
  <c r="K265" i="38"/>
  <c r="N444" i="38"/>
  <c r="AA301" i="38"/>
  <c r="N196" i="38"/>
  <c r="L381" i="38"/>
  <c r="AA179" i="38"/>
  <c r="R189" i="38"/>
  <c r="K452" i="38"/>
  <c r="S323" i="38"/>
  <c r="AA249" i="38"/>
  <c r="X476" i="38"/>
  <c r="U411" i="38"/>
  <c r="O451" i="38"/>
  <c r="U315" i="38"/>
  <c r="U386" i="38"/>
  <c r="N377" i="38"/>
  <c r="O278" i="38"/>
  <c r="K421" i="38"/>
  <c r="AA365" i="38"/>
  <c r="M433" i="38"/>
  <c r="X250" i="38"/>
  <c r="V248" i="38"/>
  <c r="V358" i="38"/>
  <c r="R310" i="38"/>
  <c r="K242" i="38"/>
  <c r="O300" i="38"/>
  <c r="U182" i="38"/>
  <c r="X167" i="38"/>
  <c r="V55" i="38"/>
  <c r="O57" i="38"/>
  <c r="R249" i="38"/>
  <c r="L179" i="38"/>
  <c r="X315" i="38"/>
  <c r="AA193" i="38"/>
  <c r="R181" i="38"/>
  <c r="R245" i="38"/>
  <c r="X187" i="38"/>
  <c r="M305" i="38"/>
  <c r="N135" i="38"/>
  <c r="K35" i="38"/>
  <c r="U309" i="38"/>
  <c r="V202" i="38"/>
  <c r="AA441" i="38"/>
  <c r="AA217" i="38"/>
  <c r="U212" i="38"/>
  <c r="U231" i="38"/>
  <c r="X183" i="38"/>
  <c r="M252" i="38"/>
  <c r="R141" i="38"/>
  <c r="X136" i="38"/>
  <c r="K308" i="38"/>
  <c r="M182" i="38"/>
  <c r="R340" i="38"/>
  <c r="V302" i="38"/>
  <c r="O242" i="38"/>
  <c r="M275" i="38"/>
  <c r="K196" i="38"/>
  <c r="X307" i="38"/>
  <c r="R161" i="38"/>
  <c r="O45" i="38"/>
  <c r="AA221" i="38"/>
  <c r="N120" i="38"/>
  <c r="S152" i="38"/>
  <c r="X53" i="38"/>
  <c r="N51" i="38"/>
  <c r="AA326" i="38"/>
  <c r="O401" i="38"/>
  <c r="K299" i="38"/>
  <c r="S245" i="38"/>
  <c r="M359" i="38"/>
  <c r="R359" i="38"/>
  <c r="O522" i="38"/>
  <c r="AA507" i="38"/>
  <c r="X352" i="38"/>
  <c r="U233" i="38"/>
  <c r="L177" i="38"/>
  <c r="L251" i="38"/>
  <c r="AA336" i="38"/>
  <c r="X258" i="38"/>
  <c r="N373" i="38"/>
  <c r="V185" i="38"/>
  <c r="L151" i="38"/>
  <c r="X264" i="38"/>
  <c r="V170" i="38"/>
  <c r="R56" i="38"/>
  <c r="L58" i="38"/>
  <c r="L289" i="38"/>
  <c r="L170" i="38"/>
  <c r="AA310" i="38"/>
  <c r="O279" i="38"/>
  <c r="K318" i="38"/>
  <c r="M277" i="38"/>
  <c r="L322" i="38"/>
  <c r="L347" i="38"/>
  <c r="R370" i="38"/>
  <c r="S310" i="38"/>
  <c r="L479" i="38"/>
  <c r="V446" i="38"/>
  <c r="K347" i="38"/>
  <c r="K370" i="38"/>
  <c r="O432" i="38"/>
  <c r="V321" i="38"/>
  <c r="R257" i="38"/>
  <c r="X391" i="38"/>
  <c r="M294" i="38"/>
  <c r="R365" i="38"/>
  <c r="N282" i="38"/>
  <c r="S197" i="38"/>
  <c r="L430" i="38"/>
  <c r="L239" i="38"/>
  <c r="O179" i="38"/>
  <c r="X280" i="38"/>
  <c r="R228" i="38"/>
  <c r="X257" i="38"/>
  <c r="O143" i="38"/>
  <c r="K40" i="38"/>
  <c r="U238" i="38"/>
  <c r="M186" i="38"/>
  <c r="M333" i="38"/>
  <c r="L180" i="38"/>
  <c r="S188" i="38"/>
  <c r="V284" i="38"/>
  <c r="U253" i="38"/>
  <c r="N266" i="38"/>
  <c r="N75" i="38"/>
  <c r="K124" i="38"/>
  <c r="N281" i="38"/>
  <c r="L254" i="38"/>
  <c r="K315" i="38"/>
  <c r="N204" i="38"/>
  <c r="M166" i="38"/>
  <c r="R271" i="38"/>
  <c r="X226" i="38"/>
  <c r="N170" i="38"/>
  <c r="R294" i="38"/>
  <c r="M411" i="38"/>
  <c r="U364" i="38"/>
  <c r="M356" i="38"/>
  <c r="N462" i="38"/>
  <c r="L394" i="38"/>
  <c r="X376" i="38"/>
  <c r="S364" i="38"/>
  <c r="AA450" i="38"/>
  <c r="L300" i="38"/>
  <c r="R237" i="38"/>
  <c r="O388" i="38"/>
  <c r="K288" i="38"/>
  <c r="K375" i="38"/>
  <c r="M379" i="38"/>
  <c r="R218" i="38"/>
  <c r="K440" i="38"/>
  <c r="S231" i="38"/>
  <c r="X204" i="38"/>
  <c r="K379" i="38"/>
  <c r="R196" i="38"/>
  <c r="O186" i="38"/>
  <c r="S66" i="38"/>
  <c r="L94" i="38"/>
  <c r="O343" i="38"/>
  <c r="X217" i="38"/>
  <c r="S434" i="38"/>
  <c r="N257" i="38"/>
  <c r="V255" i="38"/>
  <c r="M271" i="38"/>
  <c r="AA204" i="38"/>
  <c r="AA373" i="38"/>
  <c r="S40" i="38"/>
  <c r="L63" i="38"/>
  <c r="X420" i="38"/>
  <c r="M210" i="38"/>
  <c r="L359" i="38"/>
  <c r="X255" i="38"/>
  <c r="AA277" i="38"/>
  <c r="X293" i="38"/>
  <c r="K239" i="38"/>
  <c r="X365" i="38"/>
  <c r="AA358" i="38"/>
  <c r="L284" i="38"/>
  <c r="M279" i="38"/>
  <c r="V487" i="38"/>
  <c r="O434" i="38"/>
  <c r="X358" i="38"/>
  <c r="S352" i="38"/>
  <c r="M444" i="38"/>
  <c r="O334" i="38"/>
  <c r="L233" i="38"/>
  <c r="R450" i="38"/>
  <c r="U321" i="38"/>
  <c r="N295" i="38"/>
  <c r="AA352" i="38"/>
  <c r="X212" i="38"/>
  <c r="V393" i="38"/>
  <c r="O249" i="38"/>
  <c r="K193" i="38"/>
  <c r="S307" i="38"/>
  <c r="U249" i="38"/>
  <c r="M299" i="38"/>
  <c r="X154" i="38"/>
  <c r="O441" i="38"/>
  <c r="V276" i="38"/>
  <c r="X247" i="38"/>
  <c r="R298" i="38"/>
  <c r="V279" i="38"/>
  <c r="V156" i="38"/>
  <c r="V272" i="38"/>
  <c r="O228" i="38"/>
  <c r="L176" i="38"/>
  <c r="AA101" i="38"/>
  <c r="V141" i="38"/>
  <c r="K257" i="38"/>
  <c r="M281" i="38"/>
  <c r="M320" i="38"/>
  <c r="R184" i="38"/>
  <c r="K174" i="38"/>
  <c r="L283" i="38"/>
  <c r="M308" i="38"/>
  <c r="O239" i="38"/>
  <c r="AA92" i="38"/>
  <c r="S98" i="38"/>
  <c r="AA255" i="38"/>
  <c r="L264" i="38"/>
  <c r="V378" i="38"/>
  <c r="R210" i="38"/>
  <c r="K194" i="38"/>
  <c r="S248" i="38"/>
  <c r="V283" i="38"/>
  <c r="U242" i="38"/>
  <c r="O127" i="38"/>
  <c r="V153" i="38"/>
  <c r="S213" i="38"/>
  <c r="K93" i="38"/>
  <c r="AA128" i="38"/>
  <c r="L33" i="38"/>
  <c r="AA62" i="38"/>
  <c r="K360" i="38"/>
  <c r="K352" i="38"/>
  <c r="V262" i="38"/>
  <c r="L386" i="38"/>
  <c r="X375" i="38"/>
  <c r="O379" i="38"/>
  <c r="S472" i="38"/>
  <c r="L400" i="38"/>
  <c r="N361" i="38"/>
  <c r="L219" i="38"/>
  <c r="V432" i="38"/>
  <c r="K159" i="38"/>
  <c r="X438" i="38"/>
  <c r="N173" i="38"/>
  <c r="X323" i="38"/>
  <c r="O263" i="38"/>
  <c r="L451" i="38"/>
  <c r="L282" i="38"/>
  <c r="V348" i="38"/>
  <c r="S153" i="38"/>
  <c r="M146" i="38"/>
  <c r="X306" i="38"/>
  <c r="V227" i="38"/>
  <c r="V257" i="38"/>
  <c r="AA211" i="38"/>
  <c r="M276" i="38"/>
  <c r="AA216" i="38"/>
  <c r="R273" i="38"/>
  <c r="AA429" i="38"/>
  <c r="S316" i="38"/>
  <c r="M543" i="38"/>
  <c r="X474" i="38"/>
  <c r="L408" i="38"/>
  <c r="S379" i="38"/>
  <c r="R316" i="38"/>
  <c r="U388" i="38"/>
  <c r="N350" i="38"/>
  <c r="AA271" i="38"/>
  <c r="L378" i="38"/>
  <c r="R322" i="38"/>
  <c r="N259" i="38"/>
  <c r="L245" i="38"/>
  <c r="S269" i="38"/>
  <c r="R348" i="38"/>
  <c r="X238" i="38"/>
  <c r="AA246" i="38"/>
  <c r="AA265" i="38"/>
  <c r="V180" i="38"/>
  <c r="V249" i="38"/>
  <c r="N109" i="38"/>
  <c r="N422" i="38"/>
  <c r="N308" i="38"/>
  <c r="V217" i="38"/>
  <c r="K349" i="38"/>
  <c r="R254" i="38"/>
  <c r="N442" i="38"/>
  <c r="N304" i="38"/>
  <c r="V212" i="38"/>
  <c r="U266" i="38"/>
  <c r="K60" i="38"/>
  <c r="O455" i="38"/>
  <c r="M301" i="38"/>
  <c r="U202" i="38"/>
  <c r="K374" i="38"/>
  <c r="X172" i="38"/>
  <c r="M385" i="38"/>
  <c r="O253" i="38"/>
  <c r="X194" i="38"/>
  <c r="L216" i="38"/>
  <c r="U310" i="38"/>
  <c r="V447" i="38"/>
  <c r="O320" i="38"/>
  <c r="O540" i="38"/>
  <c r="M481" i="38"/>
  <c r="K441" i="38"/>
  <c r="R334" i="38"/>
  <c r="U320" i="38"/>
  <c r="N357" i="38"/>
  <c r="X374" i="38"/>
  <c r="V362" i="38"/>
  <c r="AA375" i="38"/>
  <c r="S380" i="38"/>
  <c r="K323" i="38"/>
  <c r="X303" i="38"/>
  <c r="O180" i="38"/>
  <c r="S361" i="38"/>
  <c r="N242" i="38"/>
  <c r="AA173" i="38"/>
  <c r="S285" i="38"/>
  <c r="S308" i="38"/>
  <c r="M375" i="38"/>
  <c r="S168" i="38"/>
  <c r="AA68" i="38"/>
  <c r="N231" i="38"/>
  <c r="V184" i="38"/>
  <c r="AA367" i="38"/>
  <c r="K252" i="38"/>
  <c r="N195" i="38"/>
  <c r="N251" i="38"/>
  <c r="U173" i="38"/>
  <c r="X285" i="38"/>
  <c r="L138" i="38"/>
  <c r="AA42" i="38"/>
  <c r="AA311" i="38"/>
  <c r="S170" i="38"/>
  <c r="V381" i="38"/>
  <c r="M242" i="38"/>
  <c r="U218" i="38"/>
  <c r="U262" i="38"/>
  <c r="N203" i="38"/>
  <c r="X289" i="38"/>
  <c r="S441" i="38"/>
  <c r="U342" i="38"/>
  <c r="R545" i="38"/>
  <c r="R456" i="38"/>
  <c r="V386" i="38"/>
  <c r="M371" i="38"/>
  <c r="S342" i="38"/>
  <c r="V455" i="38"/>
  <c r="N294" i="38"/>
  <c r="S283" i="38"/>
  <c r="AA357" i="38"/>
  <c r="X377" i="38"/>
  <c r="O331" i="38"/>
  <c r="AA232" i="38"/>
  <c r="AA174" i="38"/>
  <c r="O373" i="38"/>
  <c r="U276" i="38"/>
  <c r="V187" i="38"/>
  <c r="O308" i="38"/>
  <c r="S205" i="38"/>
  <c r="S255" i="38"/>
  <c r="V122" i="38"/>
  <c r="V356" i="38"/>
  <c r="X265" i="38"/>
  <c r="L204" i="38"/>
  <c r="O269" i="38"/>
  <c r="L217" i="38"/>
  <c r="V425" i="38"/>
  <c r="K249" i="38"/>
  <c r="R197" i="38"/>
  <c r="AA230" i="38"/>
  <c r="X66" i="38"/>
  <c r="N386" i="38"/>
  <c r="U269" i="38"/>
  <c r="R216" i="38"/>
  <c r="U380" i="38"/>
  <c r="K232" i="38"/>
  <c r="U160" i="38"/>
  <c r="X302" i="38"/>
  <c r="R220" i="38"/>
  <c r="R195" i="38"/>
  <c r="K53" i="38"/>
  <c r="L360" i="38"/>
  <c r="K311" i="38"/>
  <c r="O195" i="38"/>
  <c r="L316" i="38"/>
  <c r="K177" i="38"/>
  <c r="R166" i="38"/>
  <c r="X275" i="38"/>
  <c r="X216" i="38"/>
  <c r="O219" i="38"/>
  <c r="S78" i="38"/>
  <c r="N121" i="38"/>
  <c r="AA449" i="38"/>
  <c r="L56" i="38"/>
  <c r="M87" i="38"/>
  <c r="AA457" i="38"/>
  <c r="R325" i="38"/>
  <c r="M157" i="38"/>
  <c r="O285" i="38"/>
  <c r="AA369" i="38"/>
  <c r="M496" i="38"/>
  <c r="L291" i="38"/>
  <c r="L277" i="38"/>
  <c r="K433" i="38"/>
  <c r="K449" i="38"/>
  <c r="R404" i="38"/>
  <c r="K368" i="38"/>
  <c r="L197" i="38"/>
  <c r="L256" i="38"/>
  <c r="M160" i="38"/>
  <c r="U258" i="38"/>
  <c r="O226" i="38"/>
  <c r="R277" i="38"/>
  <c r="R209" i="38"/>
  <c r="N348" i="38"/>
  <c r="M227" i="38"/>
  <c r="AA279" i="38"/>
  <c r="X95" i="38"/>
  <c r="X443" i="38"/>
  <c r="V245" i="38"/>
  <c r="L185" i="38"/>
  <c r="S270" i="38"/>
  <c r="U176" i="38"/>
  <c r="K269" i="38"/>
  <c r="M178" i="38"/>
  <c r="M249" i="38"/>
  <c r="M361" i="38"/>
  <c r="L287" i="38"/>
  <c r="L521" i="38"/>
  <c r="K496" i="38"/>
  <c r="AA447" i="38"/>
  <c r="M300" i="38"/>
  <c r="K287" i="38"/>
  <c r="O406" i="38"/>
  <c r="K343" i="38"/>
  <c r="L440" i="38"/>
  <c r="R342" i="38"/>
  <c r="O290" i="38"/>
  <c r="L448" i="38"/>
  <c r="O272" i="38"/>
  <c r="O218" i="38"/>
  <c r="U319" i="38"/>
  <c r="S201" i="38"/>
  <c r="AA202" i="38"/>
  <c r="AA286" i="38"/>
  <c r="K237" i="38"/>
  <c r="X175" i="38"/>
  <c r="AA76" i="38"/>
  <c r="N393" i="38"/>
  <c r="S247" i="38"/>
  <c r="U184" i="38"/>
  <c r="M266" i="38"/>
  <c r="U203" i="38"/>
  <c r="U357" i="38"/>
  <c r="AA238" i="38"/>
  <c r="X174" i="38"/>
  <c r="N145" i="38"/>
  <c r="M26" i="38"/>
  <c r="K377" i="38"/>
  <c r="L255" i="38"/>
  <c r="S273" i="38"/>
  <c r="M253" i="38"/>
  <c r="N230" i="38"/>
  <c r="R434" i="38"/>
  <c r="V290" i="38"/>
  <c r="X282" i="38"/>
  <c r="X151" i="38"/>
  <c r="K258" i="38"/>
  <c r="K355" i="38"/>
  <c r="AA376" i="38"/>
  <c r="R505" i="38"/>
  <c r="AA476" i="38"/>
  <c r="V394" i="38"/>
  <c r="K294" i="38"/>
  <c r="U283" i="38"/>
  <c r="V439" i="38"/>
  <c r="AA332" i="38"/>
  <c r="N434" i="38"/>
  <c r="S331" i="38"/>
  <c r="U300" i="38"/>
  <c r="L280" i="38"/>
  <c r="N254" i="38"/>
  <c r="V252" i="38"/>
  <c r="K340" i="38"/>
  <c r="X229" i="38"/>
  <c r="O225" i="38"/>
  <c r="X272" i="38"/>
  <c r="X218" i="38"/>
  <c r="M302" i="38"/>
  <c r="AA136" i="38"/>
  <c r="S39" i="38"/>
  <c r="AA282" i="38"/>
  <c r="N307" i="38"/>
  <c r="AA291" i="38"/>
  <c r="AA212" i="38"/>
  <c r="O169" i="38"/>
  <c r="AA278" i="38"/>
  <c r="L240" i="38"/>
  <c r="O211" i="38"/>
  <c r="X113" i="38"/>
  <c r="M151" i="38"/>
  <c r="R275" i="38"/>
  <c r="L225" i="38"/>
  <c r="V285" i="38"/>
  <c r="N194" i="38"/>
  <c r="M180" i="38"/>
  <c r="M239" i="38"/>
  <c r="S186" i="38"/>
  <c r="X304" i="38"/>
  <c r="L396" i="38"/>
  <c r="AA298" i="38"/>
  <c r="K534" i="38"/>
  <c r="K484" i="38"/>
  <c r="S435" i="38"/>
  <c r="U317" i="38"/>
  <c r="X298" i="38"/>
  <c r="R351" i="38"/>
  <c r="M369" i="38"/>
  <c r="K400" i="38"/>
  <c r="V369" i="38"/>
  <c r="L336" i="38"/>
  <c r="M292" i="38"/>
  <c r="K284" i="38"/>
  <c r="AA242" i="38"/>
  <c r="O297" i="38"/>
  <c r="X219" i="38"/>
  <c r="O216" i="38"/>
  <c r="V246" i="38"/>
  <c r="N189" i="38"/>
  <c r="V181" i="38"/>
  <c r="K102" i="38"/>
  <c r="AA379" i="38"/>
  <c r="M288" i="38"/>
  <c r="M173" i="38"/>
  <c r="K250" i="38"/>
  <c r="K184" i="38"/>
  <c r="M394" i="38"/>
  <c r="V275" i="38"/>
  <c r="K306" i="38"/>
  <c r="U153" i="38"/>
  <c r="X37" i="38"/>
  <c r="AA433" i="38"/>
  <c r="AA251" i="38"/>
  <c r="S177" i="38"/>
  <c r="U292" i="38"/>
  <c r="K202" i="38"/>
  <c r="N445" i="38"/>
  <c r="V256" i="38"/>
  <c r="K179" i="38"/>
  <c r="K205" i="38"/>
  <c r="U144" i="38"/>
  <c r="V451" i="38"/>
  <c r="N250" i="38"/>
  <c r="N311" i="38"/>
  <c r="K281" i="38"/>
  <c r="K241" i="38"/>
  <c r="U430" i="38"/>
  <c r="AA264" i="38"/>
  <c r="AA177" i="38"/>
  <c r="M177" i="38"/>
  <c r="N53" i="38"/>
  <c r="R76" i="38"/>
  <c r="V269" i="38"/>
  <c r="M153" i="38"/>
  <c r="K57" i="38"/>
  <c r="K85" i="38"/>
  <c r="O276" i="38"/>
  <c r="L125" i="38"/>
  <c r="R280" i="38"/>
  <c r="S276" i="38"/>
  <c r="X449" i="38"/>
  <c r="S370" i="38"/>
  <c r="S415" i="38"/>
  <c r="AA331" i="38"/>
  <c r="R326" i="38"/>
  <c r="R382" i="38"/>
  <c r="K285" i="38"/>
  <c r="M202" i="38"/>
  <c r="U250" i="38"/>
  <c r="S91" i="38"/>
  <c r="L271" i="38"/>
  <c r="R194" i="38"/>
  <c r="M306" i="38"/>
  <c r="S178" i="38"/>
  <c r="V326" i="38"/>
  <c r="N185" i="38"/>
  <c r="V241" i="38"/>
  <c r="AA71" i="38"/>
  <c r="L387" i="38"/>
  <c r="S304" i="38"/>
  <c r="N186" i="38"/>
  <c r="R252" i="38"/>
  <c r="O241" i="38"/>
  <c r="N277" i="38"/>
  <c r="O248" i="38"/>
  <c r="O358" i="38"/>
  <c r="K373" i="38"/>
  <c r="N379" i="38"/>
  <c r="AA520" i="38"/>
  <c r="R402" i="38"/>
  <c r="O421" i="38"/>
  <c r="R363" i="38"/>
  <c r="K309" i="38"/>
  <c r="R446" i="38"/>
  <c r="N297" i="38"/>
  <c r="X393" i="38"/>
  <c r="V298" i="38"/>
  <c r="K305" i="38"/>
  <c r="O405" i="38"/>
  <c r="X248" i="38"/>
  <c r="N180" i="38"/>
  <c r="N283" i="38"/>
  <c r="R188" i="38"/>
  <c r="X189" i="38"/>
  <c r="AA305" i="38"/>
  <c r="V195" i="38"/>
  <c r="M219" i="38"/>
  <c r="U59" i="38"/>
  <c r="X363" i="38"/>
  <c r="AA250" i="38"/>
  <c r="S237" i="38"/>
  <c r="M263" i="38"/>
  <c r="O172" i="38"/>
  <c r="R380" i="38"/>
  <c r="O237" i="38"/>
  <c r="K225" i="38"/>
  <c r="M113" i="38"/>
  <c r="N146" i="38"/>
  <c r="N298" i="38"/>
  <c r="V259" i="38"/>
  <c r="V220" i="38"/>
  <c r="O304" i="38"/>
  <c r="AA182" i="38"/>
  <c r="S337" i="38"/>
  <c r="M228" i="38"/>
  <c r="AA219" i="38"/>
  <c r="K128" i="38"/>
  <c r="N418" i="38"/>
  <c r="S367" i="38"/>
  <c r="R336" i="38"/>
  <c r="V523" i="38"/>
  <c r="K428" i="38"/>
  <c r="R443" i="38"/>
  <c r="X343" i="38"/>
  <c r="S303" i="38"/>
  <c r="U393" i="38"/>
  <c r="R291" i="38"/>
  <c r="N387" i="38"/>
  <c r="O350" i="38"/>
  <c r="U279" i="38"/>
  <c r="N354" i="38"/>
  <c r="AA309" i="38"/>
  <c r="O212" i="38"/>
  <c r="S290" i="38"/>
  <c r="S195" i="38"/>
  <c r="AA196" i="38"/>
  <c r="AA252" i="38"/>
  <c r="L175" i="38"/>
  <c r="S277" i="38"/>
  <c r="U98" i="38"/>
  <c r="S450" i="38"/>
  <c r="R302" i="38"/>
  <c r="L220" i="38"/>
  <c r="S340" i="38"/>
  <c r="N174" i="38"/>
  <c r="M454" i="38"/>
  <c r="M231" i="38"/>
  <c r="L205" i="38"/>
  <c r="M170" i="38"/>
  <c r="R81" i="38"/>
  <c r="AA435" i="38"/>
  <c r="S264" i="38"/>
  <c r="K183" i="38"/>
  <c r="V333" i="38"/>
  <c r="X274" i="38"/>
  <c r="R155" i="38"/>
  <c r="U308" i="38"/>
  <c r="L227" i="38"/>
  <c r="K238" i="38"/>
  <c r="S349" i="38"/>
  <c r="V370" i="38"/>
  <c r="R502" i="38"/>
  <c r="V470" i="38"/>
  <c r="AA359" i="38"/>
  <c r="L375" i="38"/>
  <c r="X277" i="38"/>
  <c r="L434" i="38"/>
  <c r="V314" i="38"/>
  <c r="R452" i="38"/>
  <c r="O316" i="38"/>
  <c r="X294" i="38"/>
  <c r="R272" i="38"/>
  <c r="V303" i="38"/>
  <c r="V193" i="38"/>
  <c r="O382" i="38"/>
  <c r="O181" i="38"/>
  <c r="V182" i="38"/>
  <c r="S274" i="38"/>
  <c r="S211" i="38"/>
  <c r="N202" i="38"/>
  <c r="N35" i="38"/>
  <c r="AA347" i="38"/>
  <c r="U227" i="38"/>
  <c r="S219" i="38"/>
  <c r="U277" i="38"/>
  <c r="X305" i="38"/>
  <c r="K380" i="38"/>
  <c r="R219" i="38"/>
  <c r="V210" i="38"/>
  <c r="U120" i="38"/>
  <c r="N151" i="38"/>
  <c r="O294" i="38"/>
  <c r="U285" i="38"/>
  <c r="K240" i="38"/>
  <c r="S275" i="38"/>
  <c r="U189" i="38"/>
  <c r="K332" i="38"/>
  <c r="R251" i="38"/>
  <c r="V239" i="38"/>
  <c r="X146" i="38"/>
  <c r="O115" i="38"/>
  <c r="R375" i="38"/>
  <c r="L278" i="38"/>
  <c r="N209" i="38"/>
  <c r="L266" i="38"/>
  <c r="L195" i="38"/>
  <c r="U401" i="38"/>
  <c r="X241" i="38"/>
  <c r="R240" i="38"/>
  <c r="M161" i="38"/>
  <c r="K168" i="38"/>
  <c r="R144" i="38"/>
  <c r="M238" i="38"/>
  <c r="L121" i="38"/>
  <c r="S29" i="38"/>
  <c r="S206" i="38"/>
  <c r="U280" i="38"/>
  <c r="O94" i="38"/>
  <c r="L44" i="38"/>
  <c r="K77" i="38"/>
  <c r="AA163" i="38"/>
  <c r="O177" i="38"/>
  <c r="O466" i="38"/>
  <c r="R151" i="38"/>
  <c r="M38" i="38"/>
  <c r="X64" i="38"/>
  <c r="V51" i="38"/>
  <c r="AA100" i="38"/>
  <c r="N122" i="38"/>
  <c r="R25" i="38"/>
  <c r="U132" i="38"/>
  <c r="U125" i="38"/>
  <c r="M342" i="38"/>
  <c r="K166" i="38"/>
  <c r="N80" i="38"/>
  <c r="X338" i="38"/>
  <c r="N220" i="38"/>
  <c r="O114" i="38"/>
  <c r="X159" i="38"/>
  <c r="N85" i="38"/>
  <c r="V86" i="38"/>
  <c r="S242" i="38"/>
  <c r="X100" i="38"/>
  <c r="M125" i="38"/>
  <c r="M123" i="38"/>
  <c r="S265" i="38"/>
  <c r="K176" i="38"/>
  <c r="K298" i="38"/>
  <c r="N256" i="38"/>
  <c r="K227" i="38"/>
  <c r="M310" i="38"/>
  <c r="S182" i="38"/>
  <c r="K246" i="38"/>
  <c r="L142" i="38"/>
  <c r="X38" i="38"/>
  <c r="U117" i="38"/>
  <c r="R112" i="38"/>
  <c r="O139" i="38"/>
  <c r="O41" i="38"/>
  <c r="M163" i="38"/>
  <c r="M77" i="38"/>
  <c r="L116" i="38"/>
  <c r="U163" i="38"/>
  <c r="O281" i="38"/>
  <c r="O58" i="38"/>
  <c r="L218" i="38"/>
  <c r="N87" i="38"/>
  <c r="N125" i="38"/>
  <c r="X51" i="38"/>
  <c r="V159" i="38"/>
  <c r="O34" i="38"/>
  <c r="M80" i="38"/>
  <c r="AA338" i="38"/>
  <c r="S167" i="38"/>
  <c r="AA386" i="38"/>
  <c r="R65" i="38"/>
  <c r="K100" i="38"/>
  <c r="O339" i="38"/>
  <c r="M179" i="38"/>
  <c r="R100" i="38"/>
  <c r="U138" i="38"/>
  <c r="R28" i="38"/>
  <c r="L75" i="38"/>
  <c r="X193" i="38"/>
  <c r="M91" i="38"/>
  <c r="K136" i="38"/>
  <c r="M120" i="38"/>
  <c r="S371" i="38"/>
  <c r="X239" i="38"/>
  <c r="N226" i="38"/>
  <c r="V308" i="38"/>
  <c r="K219" i="38"/>
  <c r="AA438" i="38"/>
  <c r="N246" i="38"/>
  <c r="L274" i="38"/>
  <c r="K197" i="38"/>
  <c r="X39" i="38"/>
  <c r="S27" i="38"/>
  <c r="N315" i="38"/>
  <c r="M40" i="38"/>
  <c r="K72" i="38"/>
  <c r="X198" i="38"/>
  <c r="L311" i="38"/>
  <c r="S141" i="38"/>
  <c r="V35" i="38"/>
  <c r="O338" i="38"/>
  <c r="U303" i="38"/>
  <c r="U26" i="38"/>
  <c r="O194" i="38"/>
  <c r="S52" i="38"/>
  <c r="U77" i="38"/>
  <c r="R132" i="38"/>
  <c r="K109" i="38"/>
  <c r="V138" i="38"/>
  <c r="N37" i="38"/>
  <c r="R213" i="38"/>
  <c r="M115" i="38"/>
  <c r="N272" i="38"/>
  <c r="K127" i="38"/>
  <c r="U33" i="38"/>
  <c r="U85" i="38"/>
  <c r="O193" i="38"/>
  <c r="M71" i="38"/>
  <c r="K101" i="38"/>
  <c r="L466" i="38"/>
  <c r="U45" i="38"/>
  <c r="L333" i="38"/>
  <c r="X30" i="38"/>
  <c r="U449" i="38"/>
  <c r="O229" i="38"/>
  <c r="AA446" i="38"/>
  <c r="M251" i="38"/>
  <c r="M181" i="38"/>
  <c r="R332" i="38"/>
  <c r="K271" i="38"/>
  <c r="U441" i="38"/>
  <c r="X65" i="38"/>
  <c r="M75" i="38"/>
  <c r="V41" i="38"/>
  <c r="U219" i="38"/>
  <c r="L81" i="38"/>
  <c r="L129" i="38"/>
  <c r="L213" i="38"/>
  <c r="L146" i="38"/>
  <c r="O161" i="38"/>
  <c r="AA43" i="38"/>
  <c r="O330" i="38"/>
  <c r="L109" i="38"/>
  <c r="K272" i="38"/>
  <c r="R125" i="38"/>
  <c r="N139" i="38"/>
  <c r="S132" i="38"/>
  <c r="U136" i="38"/>
  <c r="AA168" i="38"/>
  <c r="V71" i="38"/>
  <c r="N565" i="38"/>
  <c r="U139" i="38"/>
  <c r="K293" i="38"/>
  <c r="K59" i="38"/>
  <c r="L76" i="38"/>
  <c r="U469" i="38"/>
  <c r="AA284" i="38"/>
  <c r="N159" i="38"/>
  <c r="V40" i="38"/>
  <c r="R457" i="38"/>
  <c r="S143" i="38"/>
  <c r="X283" i="38"/>
  <c r="S136" i="38"/>
  <c r="N59" i="38"/>
  <c r="N206" i="38"/>
  <c r="K256" i="38"/>
  <c r="AA120" i="38"/>
  <c r="M169" i="38"/>
  <c r="R469" i="38"/>
  <c r="U216" i="38"/>
  <c r="L100" i="38"/>
  <c r="R135" i="38"/>
  <c r="M85" i="38"/>
  <c r="V115" i="38"/>
  <c r="X152" i="38"/>
  <c r="L469" i="38"/>
  <c r="X102" i="38"/>
  <c r="L130" i="38"/>
  <c r="X43" i="38"/>
  <c r="U225" i="38"/>
  <c r="X70" i="38"/>
  <c r="R109" i="38"/>
  <c r="U28" i="38"/>
  <c r="X166" i="38"/>
  <c r="S59" i="38"/>
  <c r="M466" i="38"/>
  <c r="V209" i="38"/>
  <c r="M148" i="38"/>
  <c r="X127" i="38"/>
  <c r="V161" i="38"/>
  <c r="L42" i="38"/>
  <c r="V565" i="38"/>
  <c r="L65" i="38"/>
  <c r="S95" i="38"/>
  <c r="M335" i="38"/>
  <c r="V117" i="38"/>
  <c r="O91" i="38"/>
  <c r="S309" i="38"/>
  <c r="X137" i="38"/>
  <c r="R49" i="38"/>
  <c r="R221" i="38"/>
  <c r="V172" i="38"/>
  <c r="K80" i="38"/>
  <c r="K130" i="38"/>
  <c r="AA36" i="38"/>
  <c r="R55" i="38"/>
  <c r="K195" i="38"/>
  <c r="V65" i="38"/>
  <c r="V79" i="38"/>
  <c r="O100" i="38"/>
  <c r="M286" i="38"/>
  <c r="U229" i="38"/>
  <c r="R337" i="38"/>
  <c r="X202" i="38"/>
  <c r="S184" i="38"/>
  <c r="O257" i="38"/>
  <c r="K302" i="38"/>
  <c r="K230" i="38"/>
  <c r="AA110" i="38"/>
  <c r="L159" i="38"/>
  <c r="V221" i="38"/>
  <c r="M73" i="38"/>
  <c r="V111" i="38"/>
  <c r="K25" i="38"/>
  <c r="L352" i="38"/>
  <c r="N58" i="38"/>
  <c r="S79" i="38"/>
  <c r="S469" i="38"/>
  <c r="O245" i="38"/>
  <c r="R27" i="38"/>
  <c r="X242" i="38"/>
  <c r="K56" i="38"/>
  <c r="U92" i="38"/>
  <c r="O206" i="38"/>
  <c r="M126" i="38"/>
  <c r="L160" i="38"/>
  <c r="O49" i="38"/>
  <c r="S103" i="38"/>
  <c r="N43" i="38"/>
  <c r="X237" i="38"/>
  <c r="V155" i="38"/>
  <c r="N65" i="38"/>
  <c r="S117" i="38"/>
  <c r="R242" i="38"/>
  <c r="O65" i="38"/>
  <c r="S114" i="38"/>
  <c r="V54" i="38"/>
  <c r="U61" i="38"/>
  <c r="U272" i="38"/>
  <c r="L70" i="38"/>
  <c r="O101" i="38"/>
  <c r="N93" i="38"/>
  <c r="R292" i="38"/>
  <c r="O230" i="38"/>
  <c r="U183" i="38"/>
  <c r="N247" i="38"/>
  <c r="R175" i="38"/>
  <c r="V359" i="38"/>
  <c r="L305" i="38"/>
  <c r="N218" i="38"/>
  <c r="S137" i="38"/>
  <c r="S159" i="38"/>
  <c r="O110" i="38"/>
  <c r="M278" i="38"/>
  <c r="AA145" i="38"/>
  <c r="X41" i="38"/>
  <c r="X457" i="38"/>
  <c r="V242" i="38"/>
  <c r="R111" i="38"/>
  <c r="K141" i="38"/>
  <c r="K103" i="38"/>
  <c r="V196" i="38"/>
  <c r="V339" i="38"/>
  <c r="R146" i="38"/>
  <c r="M187" i="38"/>
  <c r="K58" i="38"/>
  <c r="K131" i="38"/>
  <c r="O75" i="38"/>
  <c r="U114" i="38"/>
  <c r="O29" i="38"/>
  <c r="AA354" i="38"/>
  <c r="AA80" i="38"/>
  <c r="R212" i="38"/>
  <c r="R92" i="38"/>
  <c r="N142" i="38"/>
  <c r="AA162" i="38"/>
  <c r="L155" i="38"/>
  <c r="AA26" i="38"/>
  <c r="O67" i="38"/>
  <c r="V88" i="38"/>
  <c r="V29" i="38"/>
  <c r="AA188" i="38"/>
  <c r="U143" i="38"/>
  <c r="L250" i="38"/>
  <c r="X195" i="38"/>
  <c r="S348" i="38"/>
  <c r="R282" i="38"/>
  <c r="O252" i="38"/>
  <c r="M283" i="38"/>
  <c r="X201" i="38"/>
  <c r="R304" i="38"/>
  <c r="N156" i="38"/>
  <c r="K61" i="38"/>
  <c r="K39" i="38"/>
  <c r="L173" i="38"/>
  <c r="M49" i="38"/>
  <c r="L87" i="38"/>
  <c r="U335" i="38"/>
  <c r="V105" i="38"/>
  <c r="V126" i="38"/>
  <c r="AA35" i="38"/>
  <c r="X320" i="38"/>
  <c r="K63" i="38"/>
  <c r="N197" i="38"/>
  <c r="S104" i="38"/>
  <c r="U111" i="38"/>
  <c r="M458" i="38"/>
  <c r="O98" i="38"/>
  <c r="L136" i="38"/>
  <c r="M33" i="38"/>
  <c r="K54" i="38"/>
  <c r="S102" i="38"/>
  <c r="AA239" i="38"/>
  <c r="R142" i="38"/>
  <c r="N60" i="38"/>
  <c r="L103" i="38"/>
  <c r="R309" i="38"/>
  <c r="S130" i="38"/>
  <c r="U154" i="38"/>
  <c r="M117" i="38"/>
  <c r="V101" i="38"/>
  <c r="U174" i="38"/>
  <c r="N98" i="38"/>
  <c r="AA93" i="38"/>
  <c r="R335" i="38"/>
  <c r="L226" i="38"/>
  <c r="M101" i="38"/>
  <c r="S147" i="38"/>
  <c r="M132" i="38"/>
  <c r="U166" i="38"/>
  <c r="K65" i="38"/>
  <c r="X93" i="38"/>
  <c r="O163" i="38"/>
  <c r="K74" i="38"/>
  <c r="K120" i="38"/>
  <c r="O54" i="38"/>
  <c r="K64" i="38"/>
  <c r="S75" i="38"/>
  <c r="U213" i="38"/>
  <c r="O159" i="38"/>
  <c r="K34" i="38"/>
  <c r="R75" i="38"/>
  <c r="R36" i="38"/>
  <c r="M92" i="38"/>
  <c r="O157" i="38"/>
  <c r="S162" i="38"/>
  <c r="K170" i="38"/>
  <c r="AA466" i="38"/>
  <c r="S77" i="38"/>
  <c r="N127" i="38"/>
  <c r="R34" i="38"/>
  <c r="U375" i="38"/>
  <c r="O155" i="38"/>
  <c r="AA55" i="38"/>
  <c r="V458" i="38"/>
  <c r="AA348" i="38"/>
  <c r="K71" i="38"/>
  <c r="R180" i="38"/>
  <c r="AA116" i="38"/>
  <c r="R156" i="38"/>
  <c r="N498" i="38"/>
  <c r="V216" i="38"/>
  <c r="O43" i="38"/>
  <c r="S74" i="38"/>
  <c r="K206" i="38"/>
  <c r="N30" i="38"/>
  <c r="X155" i="38"/>
  <c r="U35" i="38"/>
  <c r="L188" i="38"/>
  <c r="M438" i="38"/>
  <c r="S305" i="38"/>
  <c r="AA181" i="38"/>
  <c r="X286" i="38"/>
  <c r="V189" i="38"/>
  <c r="M168" i="38"/>
  <c r="M270" i="38"/>
  <c r="K209" i="38"/>
  <c r="U181" i="38"/>
  <c r="AA63" i="38"/>
  <c r="R129" i="38"/>
  <c r="AA374" i="38"/>
  <c r="N52" i="38"/>
  <c r="K73" i="38"/>
  <c r="R395" i="38"/>
  <c r="L273" i="38"/>
  <c r="K151" i="38"/>
  <c r="M42" i="38"/>
  <c r="V131" i="38"/>
  <c r="U230" i="38"/>
  <c r="AA335" i="38"/>
  <c r="X141" i="38"/>
  <c r="R30" i="38"/>
  <c r="M69" i="38"/>
  <c r="AA565" i="38"/>
  <c r="O95" i="38"/>
  <c r="R130" i="38"/>
  <c r="S35" i="38"/>
  <c r="U498" i="38"/>
  <c r="V130" i="38"/>
  <c r="R248" i="38"/>
  <c r="M124" i="38"/>
  <c r="V37" i="38"/>
  <c r="U395" i="38"/>
  <c r="N183" i="38"/>
  <c r="X32" i="38"/>
  <c r="S82" i="38"/>
  <c r="R162" i="38"/>
  <c r="S37" i="38"/>
  <c r="X140" i="38"/>
  <c r="M27" i="38"/>
  <c r="O431" i="38"/>
  <c r="S67" i="38"/>
  <c r="O337" i="38"/>
  <c r="N182" i="38"/>
  <c r="O167" i="38"/>
  <c r="AA274" i="38"/>
  <c r="U240" i="38"/>
  <c r="O319" i="38"/>
  <c r="S209" i="38"/>
  <c r="U179" i="38"/>
  <c r="N116" i="38"/>
  <c r="AA129" i="38"/>
  <c r="U73" i="38"/>
  <c r="N205" i="38"/>
  <c r="R113" i="38"/>
  <c r="O153" i="38"/>
  <c r="O103" i="38"/>
  <c r="O184" i="38"/>
  <c r="R72" i="38"/>
  <c r="N111" i="38"/>
  <c r="V234" i="38"/>
  <c r="U256" i="38"/>
  <c r="L62" i="38"/>
  <c r="O105" i="38"/>
  <c r="V137" i="38"/>
  <c r="K27" i="38"/>
  <c r="K351" i="38"/>
  <c r="X60" i="38"/>
  <c r="V81" i="38"/>
  <c r="K162" i="38"/>
  <c r="V273" i="38"/>
  <c r="M43" i="38"/>
  <c r="AA189" i="38"/>
  <c r="O69" i="38"/>
  <c r="K110" i="38"/>
  <c r="X162" i="38"/>
  <c r="S121" i="38"/>
  <c r="R145" i="38"/>
  <c r="N39" i="38"/>
  <c r="V103" i="38"/>
  <c r="M234" i="38"/>
  <c r="K105" i="38"/>
  <c r="S109" i="38"/>
  <c r="O246" i="38"/>
  <c r="K275" i="38"/>
  <c r="S325" i="38"/>
  <c r="N216" i="38"/>
  <c r="K204" i="38"/>
  <c r="K233" i="38"/>
  <c r="AA170" i="38"/>
  <c r="AA231" i="38"/>
  <c r="S124" i="38"/>
  <c r="O168" i="38"/>
  <c r="K344" i="38"/>
  <c r="L147" i="38"/>
  <c r="K158" i="38"/>
  <c r="U57" i="38"/>
  <c r="S62" i="38"/>
  <c r="O64" i="38"/>
  <c r="X91" i="38"/>
  <c r="R338" i="38"/>
  <c r="S288" i="38"/>
  <c r="R42" i="38"/>
  <c r="L231" i="38"/>
  <c r="X72" i="38"/>
  <c r="X79" i="38"/>
  <c r="AA103" i="38"/>
  <c r="AA81" i="38"/>
  <c r="X101" i="38"/>
  <c r="X458" i="38"/>
  <c r="AA343" i="38"/>
  <c r="AA65" i="38"/>
  <c r="AA218" i="38"/>
  <c r="S110" i="38"/>
  <c r="AA25" i="38"/>
  <c r="V338" i="38"/>
  <c r="M204" i="38"/>
  <c r="M76" i="38"/>
  <c r="M122" i="38"/>
  <c r="K221" i="38"/>
  <c r="N66" i="38"/>
  <c r="N229" i="38"/>
  <c r="O80" i="38"/>
  <c r="U56" i="38"/>
  <c r="K62" i="38"/>
  <c r="AA185" i="38"/>
  <c r="L66" i="38"/>
  <c r="V104" i="38"/>
  <c r="U457" i="38"/>
  <c r="AA304" i="38"/>
  <c r="K43" i="38"/>
  <c r="K67" i="38"/>
  <c r="M264" i="38"/>
  <c r="L61" i="38"/>
  <c r="S94" i="38"/>
  <c r="L162" i="38"/>
  <c r="L186" i="38"/>
  <c r="O61" i="38"/>
  <c r="V498" i="38"/>
  <c r="X114" i="38"/>
  <c r="N140" i="38"/>
  <c r="M60" i="38"/>
  <c r="L88" i="38"/>
  <c r="AA70" i="38"/>
  <c r="V124" i="38"/>
  <c r="N221" i="38"/>
  <c r="S125" i="38"/>
  <c r="U51" i="38"/>
  <c r="U58" i="38"/>
  <c r="K92" i="38"/>
  <c r="O36" i="38"/>
  <c r="AA270" i="38"/>
  <c r="U123" i="38"/>
  <c r="N33" i="38"/>
  <c r="N162" i="38"/>
  <c r="V280" i="38"/>
  <c r="K26" i="38"/>
  <c r="S241" i="38"/>
  <c r="M78" i="38"/>
  <c r="X123" i="38"/>
  <c r="S498" i="38"/>
  <c r="M138" i="38"/>
  <c r="R153" i="38"/>
  <c r="V52" i="38"/>
  <c r="S32" i="38"/>
  <c r="R498" i="38"/>
  <c r="AA121" i="38"/>
  <c r="M159" i="38"/>
  <c r="X125" i="38"/>
  <c r="K359" i="38"/>
  <c r="R259" i="38"/>
  <c r="K248" i="38"/>
  <c r="O273" i="38"/>
  <c r="X228" i="38"/>
  <c r="X360" i="38"/>
  <c r="L252" i="38"/>
  <c r="R170" i="38"/>
  <c r="M229" i="38"/>
  <c r="AA41" i="38"/>
  <c r="U60" i="38"/>
  <c r="O250" i="38"/>
  <c r="K140" i="38"/>
  <c r="S53" i="38"/>
  <c r="U403" i="38"/>
  <c r="R265" i="38"/>
  <c r="N128" i="38"/>
  <c r="AA151" i="38"/>
  <c r="K335" i="38"/>
  <c r="R178" i="38"/>
  <c r="V36" i="38"/>
  <c r="M111" i="38"/>
  <c r="M142" i="38"/>
  <c r="X35" i="38"/>
  <c r="M430" i="38"/>
  <c r="R71" i="38"/>
  <c r="AA75" i="38"/>
  <c r="AA234" i="38"/>
  <c r="S439" i="38"/>
  <c r="O76" i="38"/>
  <c r="M246" i="38"/>
  <c r="X105" i="38"/>
  <c r="U161" i="38"/>
  <c r="AA395" i="38"/>
  <c r="K135" i="38"/>
  <c r="U140" i="38"/>
  <c r="U40" i="38"/>
  <c r="L234" i="38"/>
  <c r="X395" i="38"/>
  <c r="V129" i="38"/>
  <c r="X145" i="38"/>
  <c r="R239" i="38"/>
  <c r="S38" i="38"/>
  <c r="R289" i="38"/>
  <c r="AA233" i="38"/>
  <c r="M407" i="38"/>
  <c r="X232" i="38"/>
  <c r="X197" i="38"/>
  <c r="U378" i="38"/>
  <c r="R172" i="38"/>
  <c r="O156" i="38"/>
  <c r="R80" i="38"/>
  <c r="X86" i="38"/>
  <c r="K52" i="38"/>
  <c r="R274" i="38"/>
  <c r="V74" i="38"/>
  <c r="V120" i="38"/>
  <c r="AA339" i="38"/>
  <c r="R247" i="38"/>
  <c r="R40" i="38"/>
  <c r="R79" i="38"/>
  <c r="M46" i="38"/>
  <c r="L141" i="38"/>
  <c r="S458" i="38"/>
  <c r="V64" i="38"/>
  <c r="R116" i="38"/>
  <c r="L498" i="38"/>
  <c r="V304" i="38"/>
  <c r="X142" i="38"/>
  <c r="L49" i="38"/>
  <c r="X234" i="38"/>
  <c r="AA254" i="38"/>
  <c r="O39" i="38"/>
  <c r="N160" i="38"/>
  <c r="V34" i="38"/>
  <c r="K76" i="38"/>
  <c r="V335" i="38"/>
  <c r="V87" i="38"/>
  <c r="K113" i="38"/>
  <c r="R43" i="38"/>
  <c r="S437" i="38"/>
  <c r="U46" i="38"/>
  <c r="R69" i="38"/>
  <c r="V429" i="38"/>
  <c r="M274" i="38"/>
  <c r="K201" i="38"/>
  <c r="S368" i="38"/>
  <c r="M183" i="38"/>
  <c r="AA172" i="38"/>
  <c r="U281" i="38"/>
  <c r="R225" i="38"/>
  <c r="AA269" i="38"/>
  <c r="X92" i="38"/>
  <c r="L135" i="38"/>
  <c r="S330" i="38"/>
  <c r="M99" i="38"/>
  <c r="O125" i="38"/>
  <c r="R29" i="38"/>
  <c r="V368" i="38"/>
  <c r="X186" i="38"/>
  <c r="O70" i="38"/>
  <c r="N339" i="38"/>
  <c r="L210" i="38"/>
  <c r="X33" i="38"/>
  <c r="N187" i="38"/>
  <c r="X40" i="38"/>
  <c r="S50" i="38"/>
  <c r="AA498" i="38"/>
  <c r="V167" i="38"/>
  <c r="V66" i="38"/>
  <c r="N88" i="38"/>
  <c r="R253" i="38"/>
  <c r="AA33" i="38"/>
  <c r="S174" i="38"/>
  <c r="X77" i="38"/>
  <c r="U137" i="38"/>
  <c r="X28" i="38"/>
  <c r="N188" i="38"/>
  <c r="V60" i="38"/>
  <c r="K86" i="38"/>
  <c r="N335" i="38"/>
  <c r="O38" i="38"/>
  <c r="V178" i="38"/>
  <c r="V43" i="38"/>
  <c r="M155" i="38"/>
  <c r="M344" i="38"/>
  <c r="V152" i="38"/>
  <c r="L37" i="38"/>
  <c r="L68" i="38"/>
  <c r="R85" i="38"/>
  <c r="M121" i="38"/>
  <c r="U151" i="38"/>
  <c r="U39" i="38"/>
  <c r="L143" i="38"/>
  <c r="S166" i="38"/>
  <c r="V58" i="38"/>
  <c r="L148" i="38"/>
  <c r="O146" i="38"/>
  <c r="M25" i="38"/>
  <c r="O28" i="38"/>
  <c r="K75" i="38"/>
  <c r="U112" i="38"/>
  <c r="X57" i="38"/>
  <c r="N92" i="38"/>
  <c r="N344" i="38"/>
  <c r="O160" i="38"/>
  <c r="U351" i="38"/>
  <c r="O151" i="38"/>
  <c r="V70" i="38"/>
  <c r="V198" i="38"/>
  <c r="X184" i="38"/>
  <c r="V102" i="38"/>
  <c r="U142" i="38"/>
  <c r="O457" i="38"/>
  <c r="K203" i="38"/>
  <c r="L458" i="38"/>
  <c r="AA184" i="38"/>
  <c r="V50" i="38"/>
  <c r="M102" i="38"/>
  <c r="R46" i="38"/>
  <c r="AA113" i="38"/>
  <c r="X120" i="38"/>
  <c r="V39" i="38"/>
  <c r="K88" i="38"/>
  <c r="L131" i="38"/>
  <c r="N86" i="38"/>
  <c r="S129" i="38"/>
  <c r="AA104" i="38"/>
  <c r="AA333" i="38"/>
  <c r="X254" i="38"/>
  <c r="R203" i="38"/>
  <c r="L253" i="38"/>
  <c r="N181" i="38"/>
  <c r="U452" i="38"/>
  <c r="K286" i="38"/>
  <c r="N228" i="38"/>
  <c r="V142" i="38"/>
  <c r="K154" i="38"/>
  <c r="X128" i="38"/>
  <c r="AA241" i="38"/>
  <c r="N129" i="38"/>
  <c r="U169" i="38"/>
  <c r="N132" i="38"/>
  <c r="R217" i="38"/>
  <c r="L73" i="38"/>
  <c r="L128" i="38"/>
  <c r="X88" i="38"/>
  <c r="K152" i="38"/>
  <c r="L163" i="38"/>
  <c r="O79" i="38"/>
  <c r="R110" i="38"/>
  <c r="R31" i="38"/>
  <c r="R233" i="38"/>
  <c r="AA160" i="38"/>
  <c r="V61" i="38"/>
  <c r="L335" i="38"/>
  <c r="N288" i="38"/>
  <c r="L59" i="38"/>
  <c r="X205" i="38"/>
  <c r="S63" i="38"/>
  <c r="M127" i="38"/>
  <c r="L565" i="38"/>
  <c r="N101" i="38"/>
  <c r="M129" i="38"/>
  <c r="N26" i="38"/>
  <c r="L393" i="38"/>
  <c r="X335" i="38"/>
  <c r="R74" i="38"/>
  <c r="O113" i="38"/>
  <c r="X182" i="38"/>
  <c r="X160" i="38"/>
  <c r="N371" i="38"/>
  <c r="R201" i="38"/>
  <c r="X386" i="38"/>
  <c r="AA240" i="38"/>
  <c r="V271" i="38"/>
  <c r="O251" i="38"/>
  <c r="U211" i="38"/>
  <c r="X291" i="38"/>
  <c r="V166" i="38"/>
  <c r="M55" i="38"/>
  <c r="L32" i="38"/>
  <c r="O204" i="38"/>
  <c r="X61" i="38"/>
  <c r="L93" i="38"/>
  <c r="R466" i="38"/>
  <c r="K142" i="38"/>
  <c r="S156" i="38"/>
  <c r="M50" i="38"/>
  <c r="M62" i="38"/>
  <c r="X49" i="38"/>
  <c r="M357" i="38"/>
  <c r="S187" i="38"/>
  <c r="AA79" i="38"/>
  <c r="K498" i="38"/>
  <c r="N287" i="38"/>
  <c r="M110" i="38"/>
  <c r="L156" i="38"/>
  <c r="V28" i="38"/>
  <c r="M216" i="38"/>
  <c r="U206" i="38"/>
  <c r="S126" i="38"/>
  <c r="R160" i="38"/>
  <c r="AA60" i="38"/>
  <c r="K405" i="38"/>
  <c r="K55" i="38"/>
  <c r="N74" i="38"/>
  <c r="R198" i="38"/>
  <c r="N309" i="38"/>
  <c r="N317" i="38"/>
  <c r="L139" i="38"/>
  <c r="M427" i="38"/>
  <c r="L232" i="38"/>
  <c r="U188" i="38"/>
  <c r="K247" i="38"/>
  <c r="S250" i="38"/>
  <c r="L357" i="38"/>
  <c r="S301" i="38"/>
  <c r="O183" i="38"/>
  <c r="U210" i="38"/>
  <c r="L57" i="38"/>
  <c r="U99" i="38"/>
  <c r="V357" i="38"/>
  <c r="O68" i="38"/>
  <c r="R94" i="38"/>
  <c r="O403" i="38"/>
  <c r="L249" i="38"/>
  <c r="V146" i="38"/>
  <c r="X26" i="38"/>
  <c r="S51" i="38"/>
  <c r="O306" i="38"/>
  <c r="N213" i="38"/>
  <c r="U124" i="38"/>
  <c r="AA156" i="38"/>
  <c r="V25" i="38"/>
  <c r="U316" i="38"/>
  <c r="R137" i="38"/>
  <c r="O37" i="38"/>
  <c r="M206" i="38"/>
  <c r="M257" i="38"/>
  <c r="V403" i="38"/>
  <c r="O227" i="38"/>
  <c r="AA58" i="38"/>
  <c r="K116" i="38"/>
  <c r="S46" i="38"/>
  <c r="R140" i="38"/>
  <c r="N169" i="38"/>
  <c r="AA56" i="38"/>
  <c r="L46" i="38"/>
  <c r="AA30" i="38"/>
  <c r="O135" i="38"/>
  <c r="X153" i="38"/>
  <c r="O130" i="38"/>
  <c r="U221" i="38"/>
  <c r="V128" i="38"/>
  <c r="M152" i="38"/>
  <c r="M34" i="38"/>
  <c r="M88" i="38"/>
  <c r="V93" i="38"/>
  <c r="M128" i="38"/>
  <c r="O27" i="38"/>
  <c r="L115" i="38"/>
  <c r="K137" i="38"/>
  <c r="X27" i="38"/>
  <c r="K163" i="38"/>
  <c r="L105" i="38"/>
  <c r="S146" i="38"/>
  <c r="R163" i="38"/>
  <c r="R60" i="38"/>
  <c r="AA87" i="38"/>
  <c r="L338" i="38"/>
  <c r="L171" i="38"/>
  <c r="L30" i="38"/>
  <c r="U70" i="38"/>
  <c r="X565" i="38"/>
  <c r="K104" i="38"/>
  <c r="N233" i="38"/>
  <c r="U128" i="38"/>
  <c r="L27" i="38"/>
  <c r="V457" i="38"/>
  <c r="M250" i="38"/>
  <c r="M63" i="38"/>
  <c r="X109" i="38"/>
  <c r="L117" i="38"/>
  <c r="K259" i="38"/>
  <c r="R103" i="38"/>
  <c r="M137" i="38"/>
  <c r="L167" i="38"/>
  <c r="S65" i="38"/>
  <c r="M338" i="38"/>
  <c r="R82" i="38"/>
  <c r="S93" i="38"/>
  <c r="S457" i="38"/>
  <c r="U297" i="38"/>
  <c r="AA451" i="38"/>
  <c r="O55" i="38"/>
  <c r="M158" i="38"/>
  <c r="K82" i="38"/>
  <c r="L348" i="38"/>
  <c r="L196" i="38"/>
  <c r="K186" i="38"/>
  <c r="O280" i="38"/>
  <c r="S233" i="38"/>
  <c r="X371" i="38"/>
  <c r="S217" i="38"/>
  <c r="R185" i="38"/>
  <c r="V109" i="38"/>
  <c r="O121" i="38"/>
  <c r="R87" i="38"/>
  <c r="M197" i="38"/>
  <c r="AA86" i="38"/>
  <c r="AA147" i="38"/>
  <c r="O335" i="38"/>
  <c r="V179" i="38"/>
  <c r="M52" i="38"/>
  <c r="N77" i="38"/>
  <c r="X36" i="38"/>
  <c r="U80" i="38"/>
  <c r="X435" i="38"/>
  <c r="X50" i="38"/>
  <c r="O77" i="38"/>
  <c r="AA54" i="38"/>
  <c r="X252" i="38"/>
  <c r="X126" i="38"/>
  <c r="S25" i="38"/>
  <c r="AA88" i="38"/>
  <c r="X263" i="38"/>
  <c r="N38" i="38"/>
  <c r="AA166" i="38"/>
  <c r="S41" i="38"/>
  <c r="K91" i="38"/>
  <c r="X132" i="38"/>
  <c r="U67" i="38"/>
  <c r="L86" i="38"/>
  <c r="L395" i="38"/>
  <c r="N310" i="38"/>
  <c r="AA419" i="38"/>
  <c r="AA61" i="38"/>
  <c r="U74" i="38"/>
  <c r="S111" i="38"/>
  <c r="K126" i="38"/>
  <c r="S252" i="38"/>
  <c r="V188" i="38"/>
  <c r="U381" i="38"/>
  <c r="N225" i="38"/>
  <c r="K220" i="38"/>
  <c r="K304" i="38"/>
  <c r="O176" i="38"/>
  <c r="U273" i="38"/>
  <c r="K146" i="38"/>
  <c r="O30" i="38"/>
  <c r="M488" i="38"/>
  <c r="V144" i="38"/>
  <c r="U25" i="38"/>
  <c r="R68" i="38"/>
  <c r="K44" i="38"/>
  <c r="U110" i="38"/>
  <c r="AA123" i="38"/>
  <c r="V42" i="38"/>
  <c r="M36" i="38"/>
  <c r="S127" i="38"/>
  <c r="AA259" i="38"/>
  <c r="N144" i="38"/>
  <c r="S42" i="38"/>
  <c r="N46" i="38"/>
  <c r="X209" i="38"/>
  <c r="R77" i="38"/>
  <c r="R123" i="38"/>
  <c r="U198" i="38"/>
  <c r="U172" i="38"/>
  <c r="R344" i="38"/>
  <c r="K95" i="38"/>
  <c r="X130" i="38"/>
  <c r="X25" i="38"/>
  <c r="S334" i="38"/>
  <c r="L154" i="38"/>
  <c r="R52" i="38"/>
  <c r="N403" i="38"/>
  <c r="S155" i="38"/>
  <c r="S232" i="38"/>
  <c r="K112" i="38"/>
  <c r="M318" i="38"/>
  <c r="M240" i="38"/>
  <c r="N217" i="38"/>
  <c r="L303" i="38"/>
  <c r="AA205" i="38"/>
  <c r="R392" i="38"/>
  <c r="R255" i="38"/>
  <c r="V232" i="38"/>
  <c r="V169" i="38"/>
  <c r="S31" i="38"/>
  <c r="R152" i="38"/>
  <c r="V278" i="38"/>
  <c r="X158" i="38"/>
  <c r="S68" i="38"/>
  <c r="N117" i="38"/>
  <c r="U194" i="38"/>
  <c r="M104" i="38"/>
  <c r="AA146" i="38"/>
  <c r="L206" i="38"/>
  <c r="U201" i="38"/>
  <c r="O498" i="38"/>
  <c r="S92" i="38"/>
  <c r="L124" i="38"/>
  <c r="S221" i="38"/>
  <c r="N258" i="38"/>
  <c r="S116" i="38"/>
  <c r="N161" i="38"/>
  <c r="S403" i="38"/>
  <c r="L183" i="38"/>
  <c r="O132" i="38"/>
  <c r="X143" i="38"/>
  <c r="AA31" i="38"/>
  <c r="S80" i="38"/>
  <c r="M131" i="38"/>
  <c r="O129" i="38"/>
  <c r="U147" i="38"/>
  <c r="O31" i="38"/>
  <c r="N458" i="38"/>
  <c r="V162" i="38"/>
  <c r="U101" i="38"/>
  <c r="K121" i="38"/>
  <c r="AA82" i="38"/>
  <c r="O565" i="38"/>
  <c r="N94" i="38"/>
  <c r="S128" i="38"/>
  <c r="R32" i="38"/>
  <c r="O213" i="38"/>
  <c r="N67" i="38"/>
  <c r="R78" i="38"/>
  <c r="N163" i="38"/>
  <c r="U63" i="38"/>
  <c r="AA98" i="38"/>
  <c r="X498" i="38"/>
  <c r="X206" i="38"/>
  <c r="N68" i="38"/>
  <c r="V116" i="38"/>
  <c r="N457" i="38"/>
  <c r="S160" i="38"/>
  <c r="V57" i="38"/>
  <c r="R488" i="38"/>
  <c r="M171" i="38"/>
  <c r="S142" i="38"/>
  <c r="U32" i="38"/>
  <c r="O317" i="38"/>
  <c r="S69" i="38"/>
  <c r="V306" i="38"/>
  <c r="K94" i="38"/>
  <c r="L144" i="38"/>
  <c r="U103" i="38"/>
  <c r="V168" i="38"/>
  <c r="M41" i="38"/>
  <c r="X75" i="38"/>
  <c r="O469" i="38"/>
  <c r="U195" i="38"/>
  <c r="AA117" i="38"/>
  <c r="V98" i="38"/>
  <c r="R136" i="38"/>
  <c r="U37" i="38"/>
  <c r="S363" i="38"/>
  <c r="M45" i="38"/>
  <c r="R67" i="38"/>
  <c r="U44" i="38"/>
  <c r="N71" i="38"/>
  <c r="V299" i="38"/>
  <c r="R154" i="38"/>
  <c r="R279" i="38"/>
  <c r="L45" i="38"/>
  <c r="U232" i="38"/>
  <c r="R270" i="38"/>
  <c r="U391" i="38"/>
  <c r="R263" i="38"/>
  <c r="R205" i="38"/>
  <c r="S322" i="38"/>
  <c r="N178" i="38"/>
  <c r="AA187" i="38"/>
  <c r="N76" i="38"/>
  <c r="L101" i="38"/>
  <c r="M56" i="38"/>
  <c r="N253" i="38"/>
  <c r="U55" i="38"/>
  <c r="N99" i="38"/>
  <c r="N62" i="38"/>
  <c r="AA161" i="38"/>
  <c r="U186" i="38"/>
  <c r="X59" i="38"/>
  <c r="K46" i="38"/>
  <c r="O136" i="38"/>
  <c r="S306" i="38"/>
  <c r="M141" i="38"/>
  <c r="AA59" i="38"/>
  <c r="U162" i="38"/>
  <c r="X301" i="38"/>
  <c r="L92" i="38"/>
  <c r="N137" i="38"/>
  <c r="N395" i="38"/>
  <c r="O275" i="38"/>
  <c r="N330" i="38"/>
  <c r="K123" i="38"/>
  <c r="N155" i="38"/>
  <c r="O71" i="38"/>
  <c r="S287" i="38"/>
  <c r="AA169" i="38"/>
  <c r="N56" i="38"/>
  <c r="X62" i="38"/>
  <c r="N32" i="38"/>
  <c r="V277" i="38"/>
  <c r="U159" i="38"/>
  <c r="X52" i="38"/>
  <c r="N63" i="38"/>
  <c r="L91" i="38"/>
  <c r="X279" i="38"/>
  <c r="M211" i="38"/>
  <c r="K296" i="38"/>
  <c r="X196" i="38"/>
  <c r="O178" i="38"/>
  <c r="AA292" i="38"/>
  <c r="AA257" i="38"/>
  <c r="AA195" i="38"/>
  <c r="R105" i="38"/>
  <c r="V145" i="38"/>
  <c r="O85" i="38"/>
  <c r="X115" i="38"/>
  <c r="S144" i="38"/>
  <c r="S34" i="38"/>
  <c r="K488" i="38"/>
  <c r="K79" i="38"/>
  <c r="N102" i="38"/>
  <c r="N469" i="38"/>
  <c r="M352" i="38"/>
  <c r="K78" i="38"/>
  <c r="AA228" i="38"/>
  <c r="K115" i="38"/>
  <c r="L152" i="38"/>
  <c r="R206" i="38"/>
  <c r="L174" i="38"/>
  <c r="S58" i="38"/>
  <c r="U100" i="38"/>
  <c r="R339" i="38"/>
  <c r="S161" i="38"/>
  <c r="K369" i="38"/>
  <c r="L71" i="38"/>
  <c r="M95" i="38"/>
  <c r="K132" i="38"/>
  <c r="M247" i="38"/>
  <c r="K122" i="38"/>
  <c r="K167" i="38"/>
  <c r="X148" i="38"/>
  <c r="O116" i="38"/>
  <c r="X231" i="38"/>
  <c r="U87" i="38"/>
  <c r="K367" i="38"/>
  <c r="V211" i="38"/>
  <c r="X177" i="38"/>
  <c r="R256" i="38"/>
  <c r="K188" i="38"/>
  <c r="L372" i="38"/>
  <c r="U245" i="38"/>
  <c r="N212" i="38"/>
  <c r="O123" i="38"/>
  <c r="K138" i="38"/>
  <c r="L98" i="38"/>
  <c r="V266" i="38"/>
  <c r="V147" i="38"/>
  <c r="AA39" i="38"/>
  <c r="M330" i="38"/>
  <c r="U311" i="38"/>
  <c r="U68" i="38"/>
  <c r="U105" i="38"/>
  <c r="M498" i="38"/>
  <c r="K144" i="38"/>
  <c r="V206" i="38"/>
  <c r="L69" i="38"/>
  <c r="U102" i="38"/>
  <c r="O395" i="38"/>
  <c r="N227" i="38"/>
  <c r="U79" i="38"/>
  <c r="U126" i="38"/>
  <c r="V148" i="38"/>
  <c r="R230" i="38"/>
  <c r="K458" i="38"/>
  <c r="O109" i="38"/>
  <c r="N143" i="38"/>
  <c r="V49" i="38"/>
  <c r="AA132" i="38"/>
  <c r="L74" i="38"/>
  <c r="K99" i="38"/>
  <c r="K403" i="38"/>
  <c r="U299" i="38"/>
  <c r="U62" i="38"/>
  <c r="M66" i="38"/>
  <c r="O220" i="38"/>
  <c r="N45" i="38"/>
  <c r="K443" i="38"/>
  <c r="AA57" i="38"/>
  <c r="X78" i="38"/>
  <c r="K36" i="38"/>
  <c r="L363" i="38"/>
  <c r="R169" i="38"/>
  <c r="U50" i="38"/>
  <c r="N36" i="38"/>
  <c r="N41" i="38"/>
  <c r="M79" i="38"/>
  <c r="O458" i="38"/>
  <c r="N184" i="38"/>
  <c r="R39" i="38"/>
  <c r="L79" i="38"/>
  <c r="V44" i="38"/>
  <c r="R126" i="38"/>
  <c r="U31" i="38"/>
  <c r="AA44" i="38"/>
  <c r="L110" i="38"/>
  <c r="K339" i="38"/>
  <c r="R306" i="38"/>
  <c r="R35" i="38"/>
  <c r="O175" i="38"/>
  <c r="M67" i="38"/>
  <c r="N105" i="38"/>
  <c r="K330" i="38"/>
  <c r="X122" i="38"/>
  <c r="V154" i="38"/>
  <c r="S60" i="38"/>
  <c r="L132" i="38"/>
  <c r="U65" i="38"/>
  <c r="L424" i="38"/>
  <c r="L80" i="38"/>
  <c r="M98" i="38"/>
  <c r="L31" i="38"/>
  <c r="N238" i="38"/>
  <c r="X138" i="38"/>
  <c r="L38" i="38"/>
  <c r="K395" i="38"/>
  <c r="AA122" i="38"/>
  <c r="O303" i="38"/>
  <c r="O122" i="38"/>
  <c r="N280" i="38"/>
  <c r="U155" i="38"/>
  <c r="N322" i="38"/>
  <c r="N211" i="38"/>
  <c r="V435" i="38"/>
  <c r="S254" i="38"/>
  <c r="S189" i="38"/>
  <c r="K270" i="38"/>
  <c r="V229" i="38"/>
  <c r="R343" i="38"/>
  <c r="O59" i="38"/>
  <c r="K66" i="38"/>
  <c r="X29" i="38"/>
  <c r="S139" i="38"/>
  <c r="V33" i="38"/>
  <c r="N72" i="38"/>
  <c r="K213" i="38"/>
  <c r="R127" i="38"/>
  <c r="O137" i="38"/>
  <c r="V26" i="38"/>
  <c r="K448" i="38"/>
  <c r="AA94" i="38"/>
  <c r="S292" i="38"/>
  <c r="X111" i="38"/>
  <c r="V157" i="38"/>
  <c r="L330" i="38"/>
  <c r="K212" i="38"/>
  <c r="K69" i="38"/>
  <c r="X98" i="38"/>
  <c r="S85" i="38"/>
  <c r="AA203" i="38"/>
  <c r="N131" i="38"/>
  <c r="L102" i="38"/>
  <c r="U122" i="38"/>
  <c r="S33" i="38"/>
  <c r="V307" i="38"/>
  <c r="M136" i="38"/>
  <c r="N31" i="38"/>
  <c r="O198" i="38"/>
  <c r="M112" i="38"/>
  <c r="U257" i="38"/>
  <c r="AA130" i="38"/>
  <c r="R167" i="38"/>
  <c r="AA157" i="38"/>
  <c r="AA391" i="38"/>
  <c r="AA262" i="38"/>
  <c r="V175" i="38"/>
  <c r="X308" i="38"/>
  <c r="L309" i="38"/>
  <c r="M154" i="38"/>
  <c r="K307" i="38"/>
  <c r="M203" i="38"/>
  <c r="K263" i="38"/>
  <c r="V69" i="38"/>
  <c r="U113" i="38"/>
  <c r="X46" i="38"/>
  <c r="S72" i="38"/>
  <c r="L104" i="38"/>
  <c r="L34" i="38"/>
  <c r="V454" i="38"/>
  <c r="R50" i="38"/>
  <c r="S64" i="38"/>
  <c r="X131" i="38"/>
  <c r="R266" i="38"/>
  <c r="AA50" i="38"/>
  <c r="K180" i="38"/>
  <c r="R73" i="38"/>
  <c r="R128" i="38"/>
  <c r="X403" i="38"/>
  <c r="R143" i="38"/>
  <c r="U29" i="38"/>
  <c r="M65" i="38"/>
  <c r="O51" i="38"/>
  <c r="N158" i="38"/>
  <c r="S263" i="38"/>
  <c r="L161" i="38"/>
  <c r="U71" i="38"/>
  <c r="AA469" i="38"/>
  <c r="K255" i="38"/>
  <c r="L95" i="38"/>
  <c r="X135" i="38"/>
  <c r="V488" i="38"/>
  <c r="N81" i="38"/>
  <c r="O188" i="38"/>
  <c r="O56" i="38"/>
  <c r="N296" i="38"/>
  <c r="R176" i="38"/>
  <c r="AA154" i="38"/>
  <c r="V311" i="38"/>
  <c r="V228" i="38"/>
  <c r="N290" i="38"/>
  <c r="V203" i="38"/>
  <c r="X173" i="38"/>
  <c r="R102" i="38"/>
  <c r="V113" i="38"/>
  <c r="U72" i="38"/>
  <c r="X188" i="38"/>
  <c r="X99" i="38"/>
  <c r="AA140" i="38"/>
  <c r="AA51" i="38"/>
  <c r="L203" i="38"/>
  <c r="L39" i="38"/>
  <c r="R64" i="38"/>
  <c r="M565" i="38"/>
  <c r="O166" i="38"/>
  <c r="R331" i="38"/>
  <c r="S157" i="38"/>
  <c r="O35" i="38"/>
  <c r="AA403" i="38"/>
  <c r="AA178" i="38"/>
  <c r="O50" i="38"/>
  <c r="N95" i="38"/>
  <c r="V163" i="38"/>
  <c r="O142" i="38"/>
  <c r="N148" i="38"/>
  <c r="V75" i="38"/>
  <c r="M109" i="38"/>
  <c r="X34" i="38"/>
  <c r="O360" i="38"/>
  <c r="S61" i="38"/>
  <c r="N82" i="38"/>
  <c r="AA148" i="38"/>
  <c r="U247" i="38"/>
  <c r="V367" i="38"/>
  <c r="L168" i="38"/>
  <c r="S45" i="38"/>
  <c r="V27" i="38"/>
  <c r="AA275" i="38"/>
  <c r="U152" i="38"/>
  <c r="M53" i="38"/>
  <c r="U36" i="38"/>
  <c r="X256" i="38"/>
  <c r="U135" i="38"/>
  <c r="X168" i="38"/>
  <c r="AA344" i="38"/>
  <c r="M145" i="38"/>
  <c r="U43" i="38"/>
  <c r="O131" i="38"/>
  <c r="V123" i="38"/>
  <c r="AA159" i="38"/>
  <c r="S43" i="38"/>
  <c r="R330" i="38"/>
  <c r="AA91" i="38"/>
  <c r="AA143" i="38"/>
  <c r="K457" i="38"/>
  <c r="N171" i="38"/>
  <c r="L25" i="38"/>
  <c r="K160" i="38"/>
  <c r="O117" i="38"/>
  <c r="L112" i="38"/>
  <c r="K139" i="38"/>
  <c r="L29" i="38"/>
  <c r="K234" i="38"/>
  <c r="O87" i="38"/>
  <c r="K111" i="38"/>
  <c r="R458" i="38"/>
  <c r="N104" i="38"/>
  <c r="S123" i="38"/>
  <c r="M35" i="38"/>
  <c r="U565" i="38"/>
  <c r="V94" i="38"/>
  <c r="O124" i="38"/>
  <c r="U131" i="38"/>
  <c r="U49" i="38"/>
  <c r="L52" i="38"/>
  <c r="U344" i="38"/>
  <c r="S171" i="38"/>
  <c r="O86" i="38"/>
  <c r="X85" i="38"/>
  <c r="R115" i="38"/>
  <c r="M144" i="38"/>
  <c r="S30" i="38"/>
  <c r="L412" i="38"/>
  <c r="M61" i="38"/>
  <c r="U69" i="38"/>
  <c r="M469" i="38"/>
  <c r="S57" i="38"/>
  <c r="R91" i="38"/>
  <c r="L198" i="38"/>
  <c r="S154" i="38"/>
  <c r="R168" i="38"/>
  <c r="N70" i="38"/>
  <c r="S565" i="38"/>
  <c r="M116" i="38"/>
  <c r="AA155" i="38"/>
  <c r="V46" i="38"/>
  <c r="V171" i="38"/>
  <c r="N61" i="38"/>
  <c r="M28" i="38"/>
  <c r="U104" i="38"/>
  <c r="K125" i="38"/>
  <c r="O42" i="38"/>
  <c r="L391" i="38"/>
  <c r="AA40" i="38"/>
  <c r="R58" i="38"/>
  <c r="K338" i="38"/>
  <c r="O53" i="38"/>
  <c r="X76" i="38"/>
  <c r="V85" i="38"/>
  <c r="U145" i="38"/>
  <c r="O154" i="38"/>
  <c r="R59" i="38"/>
  <c r="S44" i="38"/>
  <c r="O102" i="38"/>
  <c r="V160" i="38"/>
  <c r="M403" i="38"/>
  <c r="O171" i="38"/>
  <c r="R542" i="38"/>
  <c r="R541" i="38" s="1"/>
  <c r="S165" i="38"/>
  <c r="R390" i="38"/>
  <c r="L208" i="38"/>
  <c r="O215" i="38"/>
  <c r="T460" i="38"/>
  <c r="T459" i="38" s="1"/>
  <c r="V244" i="38"/>
  <c r="AA208" i="38"/>
  <c r="X119" i="38"/>
  <c r="V119" i="38"/>
  <c r="N486" i="38"/>
  <c r="V84" i="38"/>
  <c r="X244" i="38"/>
  <c r="AA134" i="38"/>
  <c r="V542" i="38"/>
  <c r="V541" i="38" s="1"/>
  <c r="Q119" i="38"/>
  <c r="Q118" i="38" s="1"/>
  <c r="T510" i="38"/>
  <c r="T509" i="38" s="1"/>
  <c r="L313" i="38"/>
  <c r="O468" i="38"/>
  <c r="X48" i="38"/>
  <c r="R244" i="38"/>
  <c r="X384" i="38"/>
  <c r="W460" i="38"/>
  <c r="W459" i="38" s="1"/>
  <c r="K108" i="38"/>
  <c r="Q108" i="38"/>
  <c r="Q107" i="38" s="1"/>
  <c r="X90" i="38"/>
  <c r="V236" i="38"/>
  <c r="U510" i="38"/>
  <c r="U509" i="38" s="1"/>
  <c r="W244" i="38"/>
  <c r="W243" i="38" s="1"/>
  <c r="V561" i="38"/>
  <c r="V560" i="38" s="1"/>
  <c r="L561" i="38"/>
  <c r="U244" i="38"/>
  <c r="V48" i="38"/>
  <c r="U90" i="38"/>
  <c r="S528" i="38"/>
  <c r="S527" i="38" s="1"/>
  <c r="V215" i="38"/>
  <c r="Q48" i="38"/>
  <c r="Q47" i="38" s="1"/>
  <c r="Q97" i="38"/>
  <c r="Q96" i="38" s="1"/>
  <c r="U84" i="38"/>
  <c r="O561" i="38"/>
  <c r="N384" i="38"/>
  <c r="N383" i="38" s="1"/>
  <c r="L108" i="38"/>
  <c r="X313" i="38"/>
  <c r="W561" i="38"/>
  <c r="W560" i="38" s="1"/>
  <c r="N215" i="38"/>
  <c r="U134" i="38"/>
  <c r="V90" i="38"/>
  <c r="Q215" i="38"/>
  <c r="Q214" i="38" s="1"/>
  <c r="W399" i="38"/>
  <c r="W398" i="38" s="1"/>
  <c r="M346" i="38"/>
  <c r="X192" i="38"/>
  <c r="O329" i="38"/>
  <c r="L468" i="38"/>
  <c r="L467" i="38" s="1"/>
  <c r="T224" i="38"/>
  <c r="T223" i="38" s="1"/>
  <c r="T192" i="38"/>
  <c r="T191" i="38" s="1"/>
  <c r="L224" i="38"/>
  <c r="S561" i="38"/>
  <c r="Q528" i="38"/>
  <c r="Q527" i="38" s="1"/>
  <c r="AA561" i="38"/>
  <c r="M192" i="38"/>
  <c r="U192" i="38"/>
  <c r="O192" i="38"/>
  <c r="V399" i="38"/>
  <c r="S366" i="38"/>
  <c r="O366" i="38"/>
  <c r="X221" i="38"/>
  <c r="AA114" i="38"/>
  <c r="L54" i="38"/>
  <c r="U78" i="38"/>
  <c r="O111" i="38"/>
  <c r="AA488" i="38"/>
  <c r="S28" i="38"/>
  <c r="X56" i="38"/>
  <c r="R63" i="38"/>
  <c r="R131" i="38"/>
  <c r="X69" i="38"/>
  <c r="V100" i="38"/>
  <c r="M457" i="38"/>
  <c r="N54" i="38"/>
  <c r="R57" i="38"/>
  <c r="AA102" i="38"/>
  <c r="M395" i="38"/>
  <c r="V143" i="38"/>
  <c r="R186" i="38"/>
  <c r="V62" i="38"/>
  <c r="P171" i="38"/>
  <c r="L55" i="38"/>
  <c r="L36" i="38"/>
  <c r="M72" i="38"/>
  <c r="M105" i="38"/>
  <c r="V344" i="38"/>
  <c r="U248" i="38"/>
  <c r="V140" i="38"/>
  <c r="N34" i="38"/>
  <c r="L28" i="38"/>
  <c r="N152" i="38"/>
  <c r="K70" i="38"/>
  <c r="R234" i="38"/>
  <c r="N110" i="38"/>
  <c r="AA135" i="38"/>
  <c r="O26" i="38"/>
  <c r="M198" i="38"/>
  <c r="N79" i="38"/>
  <c r="L123" i="38"/>
  <c r="M162" i="38"/>
  <c r="X82" i="38"/>
  <c r="U38" i="38"/>
  <c r="V445" i="38"/>
  <c r="K68" i="38"/>
  <c r="X94" i="38"/>
  <c r="M221" i="38"/>
  <c r="R303" i="38"/>
  <c r="R138" i="38"/>
  <c r="AA27" i="38"/>
  <c r="O488" i="38"/>
  <c r="R139" i="38"/>
  <c r="M59" i="38"/>
  <c r="S163" i="38"/>
  <c r="U116" i="38"/>
  <c r="V121" i="38"/>
  <c r="X31" i="38"/>
  <c r="AA45" i="38"/>
  <c r="U64" i="38"/>
  <c r="N126" i="38"/>
  <c r="R88" i="38"/>
  <c r="T171" i="38"/>
  <c r="X542" i="38"/>
  <c r="X541" i="38" s="1"/>
  <c r="P165" i="38"/>
  <c r="R97" i="38"/>
  <c r="U313" i="38"/>
  <c r="U312" i="38" s="1"/>
  <c r="O390" i="38"/>
  <c r="W134" i="38"/>
  <c r="W133" i="38" s="1"/>
  <c r="N460" i="38"/>
  <c r="S90" i="38"/>
  <c r="O268" i="38"/>
  <c r="K200" i="38"/>
  <c r="AA490" i="38"/>
  <c r="X97" i="38"/>
  <c r="X134" i="38"/>
  <c r="K97" i="38"/>
  <c r="R165" i="38"/>
  <c r="T150" i="38"/>
  <c r="T149" i="38" s="1"/>
  <c r="K468" i="38"/>
  <c r="W84" i="38"/>
  <c r="W83" i="38" s="1"/>
  <c r="U460" i="38"/>
  <c r="N97" i="38"/>
  <c r="S97" i="38"/>
  <c r="P261" i="38"/>
  <c r="P260" i="38" s="1"/>
  <c r="W236" i="38"/>
  <c r="W235" i="38" s="1"/>
  <c r="O165" i="38"/>
  <c r="R528" i="38"/>
  <c r="R527" i="38" s="1"/>
  <c r="R150" i="38"/>
  <c r="S84" i="38"/>
  <c r="M200" i="38"/>
  <c r="P97" i="38"/>
  <c r="P96" i="38" s="1"/>
  <c r="N208" i="38"/>
  <c r="N528" i="38"/>
  <c r="N527" i="38" s="1"/>
  <c r="S208" i="38"/>
  <c r="AA200" i="38"/>
  <c r="M261" i="38"/>
  <c r="S200" i="38"/>
  <c r="S199" i="38" s="1"/>
  <c r="L165" i="38"/>
  <c r="W268" i="38"/>
  <c r="W267" i="38" s="1"/>
  <c r="Q561" i="38"/>
  <c r="Q560" i="38" s="1"/>
  <c r="R313" i="38"/>
  <c r="AA486" i="38"/>
  <c r="U119" i="38"/>
  <c r="S215" i="38"/>
  <c r="O150" i="38"/>
  <c r="P490" i="38"/>
  <c r="P489" i="38" s="1"/>
  <c r="R486" i="38"/>
  <c r="R48" i="38"/>
  <c r="L390" i="38"/>
  <c r="Q84" i="38"/>
  <c r="Q83" i="38" s="1"/>
  <c r="X14" i="38"/>
  <c r="U399" i="38"/>
  <c r="K399" i="38"/>
  <c r="R329" i="38"/>
  <c r="L486" i="38"/>
  <c r="P192" i="38"/>
  <c r="P191" i="38" s="1"/>
  <c r="Q192" i="38"/>
  <c r="Q191" i="38" s="1"/>
  <c r="W192" i="38"/>
  <c r="W191" i="38" s="1"/>
  <c r="M528" i="38"/>
  <c r="M527" i="38" s="1"/>
  <c r="P119" i="38"/>
  <c r="P118" i="38" s="1"/>
  <c r="W501" i="38"/>
  <c r="W500" i="38" s="1"/>
  <c r="X399" i="38"/>
  <c r="U224" i="38"/>
  <c r="AA399" i="38"/>
  <c r="P14" i="38"/>
  <c r="P13" i="38" s="1"/>
  <c r="Q366" i="38"/>
  <c r="Q171" i="38"/>
  <c r="V67" i="38"/>
  <c r="R321" i="38"/>
  <c r="V53" i="38"/>
  <c r="X63" i="38"/>
  <c r="S54" i="38"/>
  <c r="X369" i="38"/>
  <c r="AA153" i="38"/>
  <c r="L41" i="38"/>
  <c r="R54" i="38"/>
  <c r="L158" i="38"/>
  <c r="M64" i="38"/>
  <c r="AA330" i="38"/>
  <c r="R211" i="38"/>
  <c r="M31" i="38"/>
  <c r="L64" i="38"/>
  <c r="L85" i="38"/>
  <c r="U109" i="38"/>
  <c r="V136" i="38"/>
  <c r="N198" i="38"/>
  <c r="L114" i="38"/>
  <c r="K31" i="38"/>
  <c r="L382" i="38"/>
  <c r="U41" i="38"/>
  <c r="M68" i="38"/>
  <c r="X488" i="38"/>
  <c r="S251" i="38"/>
  <c r="M130" i="38"/>
  <c r="R159" i="38"/>
  <c r="O148" i="38"/>
  <c r="S120" i="38"/>
  <c r="R26" i="38"/>
  <c r="M339" i="38"/>
  <c r="U76" i="38"/>
  <c r="R101" i="38"/>
  <c r="S488" i="38"/>
  <c r="S284" i="38"/>
  <c r="K50" i="38"/>
  <c r="N100" i="38"/>
  <c r="X344" i="38"/>
  <c r="S76" i="38"/>
  <c r="S335" i="38"/>
  <c r="L294" i="38"/>
  <c r="R158" i="38"/>
  <c r="X58" i="38"/>
  <c r="L221" i="38"/>
  <c r="K283" i="38"/>
  <c r="K114" i="38"/>
  <c r="N138" i="38"/>
  <c r="X44" i="38"/>
  <c r="O112" i="38"/>
  <c r="U158" i="38"/>
  <c r="S36" i="38"/>
  <c r="X80" i="38"/>
  <c r="AA95" i="38"/>
  <c r="O344" i="38"/>
  <c r="X181" i="38"/>
  <c r="U42" i="38"/>
  <c r="U95" i="38"/>
  <c r="V213" i="38"/>
  <c r="T542" i="38"/>
  <c r="T541" i="38" s="1"/>
  <c r="S542" i="38"/>
  <c r="S541" i="38" s="1"/>
  <c r="S486" i="38"/>
  <c r="N390" i="38"/>
  <c r="N389" i="38" s="1"/>
  <c r="S390" i="38"/>
  <c r="N236" i="38"/>
  <c r="T490" i="38"/>
  <c r="T489" i="38" s="1"/>
  <c r="L490" i="38"/>
  <c r="R90" i="38"/>
  <c r="U384" i="38"/>
  <c r="U383" i="38" s="1"/>
  <c r="U236" i="38"/>
  <c r="U235" i="38" s="1"/>
  <c r="K460" i="38"/>
  <c r="U200" i="38"/>
  <c r="M119" i="38"/>
  <c r="V384" i="38"/>
  <c r="V383" i="38" s="1"/>
  <c r="M108" i="38"/>
  <c r="W119" i="38"/>
  <c r="W118" i="38" s="1"/>
  <c r="X486" i="38"/>
  <c r="W90" i="38"/>
  <c r="W89" i="38" s="1"/>
  <c r="X460" i="38"/>
  <c r="X346" i="38"/>
  <c r="S268" i="38"/>
  <c r="W390" i="38"/>
  <c r="W389" i="38" s="1"/>
  <c r="T261" i="38"/>
  <c r="T260" i="38" s="1"/>
  <c r="S108" i="38"/>
  <c r="S346" i="38"/>
  <c r="V390" i="38"/>
  <c r="AA119" i="38"/>
  <c r="X268" i="38"/>
  <c r="W490" i="38"/>
  <c r="W489" i="38" s="1"/>
  <c r="V268" i="38"/>
  <c r="O200" i="38"/>
  <c r="S244" i="38"/>
  <c r="S134" i="38"/>
  <c r="V486" i="38"/>
  <c r="S384" i="38"/>
  <c r="S383" i="38" s="1"/>
  <c r="M165" i="38"/>
  <c r="Q346" i="38"/>
  <c r="O486" i="38"/>
  <c r="W528" i="38"/>
  <c r="W527" i="38" s="1"/>
  <c r="S460" i="38"/>
  <c r="S459" i="38" s="1"/>
  <c r="K268" i="38"/>
  <c r="AA244" i="38"/>
  <c r="L261" i="38"/>
  <c r="L260" i="38" s="1"/>
  <c r="W261" i="38"/>
  <c r="W260" i="38" s="1"/>
  <c r="X528" i="38"/>
  <c r="X527" i="38" s="1"/>
  <c r="Q486" i="38"/>
  <c r="Q485" i="38" s="1"/>
  <c r="M390" i="38"/>
  <c r="M389" i="38" s="1"/>
  <c r="T268" i="38"/>
  <c r="T267" i="38" s="1"/>
  <c r="AA192" i="38"/>
  <c r="M501" i="38"/>
  <c r="M500" i="38" s="1"/>
  <c r="AA224" i="38"/>
  <c r="AA223" i="38" s="1"/>
  <c r="K192" i="38"/>
  <c r="R108" i="38"/>
  <c r="K329" i="38"/>
  <c r="N501" i="38"/>
  <c r="N500" i="38" s="1"/>
  <c r="AA329" i="38"/>
  <c r="AA84" i="38"/>
  <c r="P90" i="38"/>
  <c r="P89" i="38" s="1"/>
  <c r="T329" i="38"/>
  <c r="T328" i="38" s="1"/>
  <c r="L399" i="38"/>
  <c r="T14" i="38"/>
  <c r="V501" i="38"/>
  <c r="V500" i="38" s="1"/>
  <c r="W329" i="38"/>
  <c r="W328" i="38" s="1"/>
  <c r="X366" i="38"/>
  <c r="U366" i="38"/>
  <c r="W366" i="38"/>
  <c r="S138" i="38"/>
  <c r="K38" i="38"/>
  <c r="V233" i="38"/>
  <c r="X139" i="38"/>
  <c r="R41" i="38"/>
  <c r="X54" i="38"/>
  <c r="N269" i="38"/>
  <c r="X121" i="38"/>
  <c r="N154" i="38"/>
  <c r="X213" i="38"/>
  <c r="K147" i="38"/>
  <c r="V32" i="38"/>
  <c r="M51" i="38"/>
  <c r="L127" i="38"/>
  <c r="O138" i="38"/>
  <c r="M32" i="38"/>
  <c r="S131" i="38"/>
  <c r="L77" i="38"/>
  <c r="R98" i="38"/>
  <c r="U488" i="38"/>
  <c r="V114" i="38"/>
  <c r="K466" i="38"/>
  <c r="S282" i="38"/>
  <c r="S145" i="38"/>
  <c r="U34" i="38"/>
  <c r="S339" i="38"/>
  <c r="AA237" i="38"/>
  <c r="U75" i="38"/>
  <c r="X129" i="38"/>
  <c r="S338" i="38"/>
  <c r="U93" i="38"/>
  <c r="X144" i="38"/>
  <c r="V330" i="38"/>
  <c r="V59" i="38"/>
  <c r="O66" i="38"/>
  <c r="N44" i="38"/>
  <c r="R122" i="38"/>
  <c r="V158" i="38"/>
  <c r="U66" i="38"/>
  <c r="U466" i="38"/>
  <c r="O99" i="38"/>
  <c r="N466" i="38"/>
  <c r="L302" i="38"/>
  <c r="O147" i="38"/>
  <c r="M29" i="38"/>
  <c r="X163" i="38"/>
  <c r="O202" i="38"/>
  <c r="X81" i="38"/>
  <c r="M114" i="38"/>
  <c r="L339" i="38"/>
  <c r="M86" i="38"/>
  <c r="M147" i="38"/>
  <c r="U234" i="38"/>
  <c r="L50" i="38"/>
  <c r="S55" i="38"/>
  <c r="R62" i="38"/>
  <c r="U130" i="38"/>
  <c r="L153" i="38"/>
  <c r="X55" i="38"/>
  <c r="O62" i="38"/>
  <c r="P542" i="38"/>
  <c r="P541" i="38" s="1"/>
  <c r="N542" i="38"/>
  <c r="N541" i="38" s="1"/>
  <c r="T48" i="38"/>
  <c r="M510" i="38"/>
  <c r="M509" i="38" s="1"/>
  <c r="O510" i="38"/>
  <c r="O509" i="38" s="1"/>
  <c r="M48" i="38"/>
  <c r="P150" i="38"/>
  <c r="P149" i="38" s="1"/>
  <c r="T384" i="38"/>
  <c r="T383" i="38" s="1"/>
  <c r="L510" i="38"/>
  <c r="L509" i="38" s="1"/>
  <c r="K150" i="38"/>
  <c r="N510" i="38"/>
  <c r="N509" i="38" s="1"/>
  <c r="O244" i="38"/>
  <c r="O119" i="38"/>
  <c r="O90" i="38"/>
  <c r="T346" i="38"/>
  <c r="W165" i="38"/>
  <c r="P460" i="38"/>
  <c r="P459" i="38" s="1"/>
  <c r="N490" i="38"/>
  <c r="N489" i="38" s="1"/>
  <c r="P486" i="38"/>
  <c r="P485" i="38" s="1"/>
  <c r="V150" i="38"/>
  <c r="R200" i="38"/>
  <c r="M84" i="38"/>
  <c r="Q510" i="38"/>
  <c r="Q509" i="38" s="1"/>
  <c r="W150" i="38"/>
  <c r="W149" i="38" s="1"/>
  <c r="T165" i="38"/>
  <c r="AA460" i="38"/>
  <c r="AA459" i="38" s="1"/>
  <c r="U150" i="38"/>
  <c r="V208" i="38"/>
  <c r="O384" i="38"/>
  <c r="O383" i="38" s="1"/>
  <c r="T215" i="38"/>
  <c r="T214" i="38" s="1"/>
  <c r="P528" i="38"/>
  <c r="P527" i="38" s="1"/>
  <c r="M486" i="38"/>
  <c r="R84" i="38"/>
  <c r="L346" i="38"/>
  <c r="S490" i="38"/>
  <c r="V261" i="38"/>
  <c r="V260" i="38" s="1"/>
  <c r="Q165" i="38"/>
  <c r="P390" i="38"/>
  <c r="P389" i="38" s="1"/>
  <c r="N468" i="38"/>
  <c r="W108" i="38"/>
  <c r="W107" i="38" s="1"/>
  <c r="U490" i="38"/>
  <c r="U489" i="38" s="1"/>
  <c r="M134" i="38"/>
  <c r="R208" i="38"/>
  <c r="R207" i="38" s="1"/>
  <c r="T244" i="38"/>
  <c r="T243" i="38" s="1"/>
  <c r="P236" i="38"/>
  <c r="P235" i="38" s="1"/>
  <c r="R561" i="38"/>
  <c r="O346" i="38"/>
  <c r="K90" i="38"/>
  <c r="W48" i="38"/>
  <c r="W47" i="38" s="1"/>
  <c r="O501" i="38"/>
  <c r="O500" i="38" s="1"/>
  <c r="Q14" i="38"/>
  <c r="Q13" i="38" s="1"/>
  <c r="T501" i="38"/>
  <c r="T500" i="38" s="1"/>
  <c r="S224" i="38"/>
  <c r="R119" i="38"/>
  <c r="K501" i="38"/>
  <c r="K500" i="38" s="1"/>
  <c r="X501" i="38"/>
  <c r="X500" i="38" s="1"/>
  <c r="R399" i="38"/>
  <c r="AA236" i="38"/>
  <c r="Q384" i="38"/>
  <c r="Q383" i="38" s="1"/>
  <c r="P501" i="38"/>
  <c r="P500" i="38" s="1"/>
  <c r="V224" i="38"/>
  <c r="Q224" i="38"/>
  <c r="Q223" i="38" s="1"/>
  <c r="M224" i="38"/>
  <c r="V14" i="38"/>
  <c r="M366" i="38"/>
  <c r="V366" i="38"/>
  <c r="K143" i="38"/>
  <c r="K42" i="38"/>
  <c r="L247" i="38"/>
  <c r="V112" i="38"/>
  <c r="K153" i="38"/>
  <c r="U338" i="38"/>
  <c r="S183" i="38"/>
  <c r="R95" i="38"/>
  <c r="U121" i="38"/>
  <c r="K469" i="38"/>
  <c r="L99" i="38"/>
  <c r="M140" i="38"/>
  <c r="N338" i="38"/>
  <c r="U91" i="38"/>
  <c r="N114" i="38"/>
  <c r="R33" i="38"/>
  <c r="N177" i="38"/>
  <c r="M58" i="38"/>
  <c r="U81" i="38"/>
  <c r="U54" i="38"/>
  <c r="M135" i="38"/>
  <c r="U88" i="38"/>
  <c r="U204" i="38"/>
  <c r="L113" i="38"/>
  <c r="S140" i="38"/>
  <c r="R51" i="38"/>
  <c r="L275" i="38"/>
  <c r="O60" i="38"/>
  <c r="M74" i="38"/>
  <c r="M103" i="38"/>
  <c r="AA67" i="38"/>
  <c r="S115" i="38"/>
  <c r="R565" i="38"/>
  <c r="X161" i="38"/>
  <c r="K37" i="38"/>
  <c r="K198" i="38"/>
  <c r="S100" i="38"/>
  <c r="N147" i="38"/>
  <c r="V38" i="38"/>
  <c r="O44" i="38"/>
  <c r="X67" i="38"/>
  <c r="M44" i="38"/>
  <c r="K173" i="38"/>
  <c r="R99" i="38"/>
  <c r="K145" i="38"/>
  <c r="R403" i="38"/>
  <c r="K226" i="38"/>
  <c r="AA49" i="38"/>
  <c r="M82" i="38"/>
  <c r="K51" i="38"/>
  <c r="V56" i="38"/>
  <c r="O104" i="38"/>
  <c r="V395" i="38"/>
  <c r="AA141" i="38"/>
  <c r="V30" i="38"/>
  <c r="S88" i="38"/>
  <c r="V95" i="38"/>
  <c r="R120" i="38"/>
  <c r="U30" i="38"/>
  <c r="K565" i="38"/>
  <c r="Q542" i="38"/>
  <c r="Q541" i="38" s="1"/>
  <c r="L542" i="38"/>
  <c r="L541" i="38" s="1"/>
  <c r="T390" i="38"/>
  <c r="T389" i="38" s="1"/>
  <c r="K244" i="38"/>
  <c r="N90" i="38"/>
  <c r="L150" i="38"/>
  <c r="P215" i="38"/>
  <c r="P214" i="38" s="1"/>
  <c r="V460" i="38"/>
  <c r="R268" i="38"/>
  <c r="N119" i="38"/>
  <c r="X236" i="38"/>
  <c r="X235" i="38" s="1"/>
  <c r="O84" i="38"/>
  <c r="N244" i="38"/>
  <c r="K390" i="38"/>
  <c r="T200" i="38"/>
  <c r="T199" i="38" s="1"/>
  <c r="U165" i="38"/>
  <c r="T208" i="38"/>
  <c r="T207" i="38" s="1"/>
  <c r="R490" i="38"/>
  <c r="R489" i="38" s="1"/>
  <c r="T119" i="38"/>
  <c r="T118" i="38" s="1"/>
  <c r="U48" i="38"/>
  <c r="M90" i="38"/>
  <c r="N261" i="38"/>
  <c r="N260" i="38" s="1"/>
  <c r="P48" i="38"/>
  <c r="P47" i="38" s="1"/>
  <c r="X208" i="38"/>
  <c r="X207" i="38" s="1"/>
  <c r="P108" i="38"/>
  <c r="P107" i="38" s="1"/>
  <c r="R384" i="38"/>
  <c r="R383" i="38" s="1"/>
  <c r="N134" i="38"/>
  <c r="K346" i="38"/>
  <c r="K486" i="38"/>
  <c r="K485" i="38" s="1"/>
  <c r="U528" i="38"/>
  <c r="U527" i="38" s="1"/>
  <c r="S468" i="38"/>
  <c r="S467" i="38" s="1"/>
  <c r="V346" i="38"/>
  <c r="N150" i="38"/>
  <c r="X84" i="38"/>
  <c r="V528" i="38"/>
  <c r="V527" i="38" s="1"/>
  <c r="R134" i="38"/>
  <c r="U108" i="38"/>
  <c r="P200" i="38"/>
  <c r="P199" i="38" s="1"/>
  <c r="U561" i="38"/>
  <c r="Q261" i="38"/>
  <c r="Q260" i="38" s="1"/>
  <c r="K528" i="38"/>
  <c r="K527" i="38" s="1"/>
  <c r="O134" i="38"/>
  <c r="L97" i="38"/>
  <c r="T236" i="38"/>
  <c r="T235" i="38" s="1"/>
  <c r="Q390" i="38"/>
  <c r="Q389" i="38" s="1"/>
  <c r="O460" i="38"/>
  <c r="O459" i="38" s="1"/>
  <c r="AA346" i="38"/>
  <c r="S150" i="38"/>
  <c r="Q236" i="38"/>
  <c r="Q235" i="38" s="1"/>
  <c r="V329" i="38"/>
  <c r="N346" i="38"/>
  <c r="P329" i="38"/>
  <c r="P328" i="38" s="1"/>
  <c r="N329" i="38"/>
  <c r="U97" i="38"/>
  <c r="S329" i="38"/>
  <c r="R224" i="38"/>
  <c r="M399" i="38"/>
  <c r="K48" i="38"/>
  <c r="T468" i="38"/>
  <c r="T467" i="38" s="1"/>
  <c r="W14" i="38"/>
  <c r="W13" i="38" s="1"/>
  <c r="X329" i="38"/>
  <c r="T399" i="38"/>
  <c r="T398" i="38" s="1"/>
  <c r="K224" i="38"/>
  <c r="V192" i="38"/>
  <c r="V191" i="38" s="1"/>
  <c r="R366" i="38"/>
  <c r="AA366" i="38"/>
  <c r="X169" i="38"/>
  <c r="O162" i="38"/>
  <c r="S194" i="38"/>
  <c r="S86" i="38"/>
  <c r="O120" i="38"/>
  <c r="N103" i="38"/>
  <c r="O217" i="38"/>
  <c r="S71" i="38"/>
  <c r="X87" i="38"/>
  <c r="AA131" i="38"/>
  <c r="O82" i="38"/>
  <c r="S112" i="38"/>
  <c r="AA458" i="38"/>
  <c r="S70" i="38"/>
  <c r="O81" i="38"/>
  <c r="S148" i="38"/>
  <c r="AA137" i="38"/>
  <c r="L145" i="38"/>
  <c r="K49" i="38"/>
  <c r="N234" i="38"/>
  <c r="U82" i="38"/>
  <c r="M213" i="38"/>
  <c r="L187" i="38"/>
  <c r="O74" i="38"/>
  <c r="AA112" i="38"/>
  <c r="AA198" i="38"/>
  <c r="L140" i="38"/>
  <c r="S26" i="38"/>
  <c r="O52" i="38"/>
  <c r="L194" i="38"/>
  <c r="AA38" i="38"/>
  <c r="O63" i="38"/>
  <c r="K148" i="38"/>
  <c r="V127" i="38"/>
  <c r="S151" i="38"/>
  <c r="X330" i="38"/>
  <c r="AA66" i="38"/>
  <c r="X104" i="38"/>
  <c r="AA32" i="38"/>
  <c r="R171" i="38"/>
  <c r="K30" i="38"/>
  <c r="X469" i="38"/>
  <c r="X227" i="38"/>
  <c r="V82" i="38"/>
  <c r="AA115" i="38"/>
  <c r="K117" i="38"/>
  <c r="N136" i="38"/>
  <c r="R157" i="38"/>
  <c r="N40" i="38"/>
  <c r="AA158" i="38"/>
  <c r="K33" i="38"/>
  <c r="AA69" i="38"/>
  <c r="X466" i="38"/>
  <c r="L111" i="38"/>
  <c r="O141" i="38"/>
  <c r="O234" i="38"/>
  <c r="X71" i="38"/>
  <c r="M93" i="38"/>
  <c r="V466" i="38"/>
  <c r="K28" i="38"/>
  <c r="W542" i="38"/>
  <c r="W541" i="38" s="1"/>
  <c r="U542" i="38"/>
  <c r="U541" i="38" s="1"/>
  <c r="P84" i="38"/>
  <c r="P83" i="38" s="1"/>
  <c r="M97" i="38"/>
  <c r="S48" i="38"/>
  <c r="S236" i="38"/>
  <c r="S235" i="38" s="1"/>
  <c r="P313" i="38"/>
  <c r="P312" i="38" s="1"/>
  <c r="M561" i="38"/>
  <c r="M560" i="38" s="1"/>
  <c r="K561" i="38"/>
  <c r="X150" i="38"/>
  <c r="L384" i="38"/>
  <c r="L383" i="38" s="1"/>
  <c r="K208" i="38"/>
  <c r="L90" i="38"/>
  <c r="U268" i="38"/>
  <c r="W468" i="38"/>
  <c r="W467" i="38" s="1"/>
  <c r="N108" i="38"/>
  <c r="W313" i="38"/>
  <c r="W312" i="38" s="1"/>
  <c r="X490" i="38"/>
  <c r="X489" i="38" s="1"/>
  <c r="Q208" i="38"/>
  <c r="Q207" i="38" s="1"/>
  <c r="M215" i="38"/>
  <c r="M384" i="38"/>
  <c r="M383" i="38" s="1"/>
  <c r="O108" i="38"/>
  <c r="P468" i="38"/>
  <c r="P467" i="38" s="1"/>
  <c r="O542" i="38"/>
  <c r="O541" i="38" s="1"/>
  <c r="Q244" i="38"/>
  <c r="Q243" i="38" s="1"/>
  <c r="S119" i="38"/>
  <c r="V313" i="38"/>
  <c r="V312" i="38" s="1"/>
  <c r="V134" i="38"/>
  <c r="W200" i="38"/>
  <c r="W199" i="38" s="1"/>
  <c r="U486" i="38"/>
  <c r="M468" i="38"/>
  <c r="AA150" i="38"/>
  <c r="AA268" i="38"/>
  <c r="AA261" i="38"/>
  <c r="AA260" i="38" s="1"/>
  <c r="N84" i="38"/>
  <c r="N83" i="38" s="1"/>
  <c r="X200" i="38"/>
  <c r="X199" i="38" s="1"/>
  <c r="N165" i="38"/>
  <c r="Q460" i="38"/>
  <c r="Q459" i="38" s="1"/>
  <c r="X561" i="38"/>
  <c r="T90" i="38"/>
  <c r="T89" i="38" s="1"/>
  <c r="O490" i="38"/>
  <c r="O489" i="38" s="1"/>
  <c r="V200" i="38"/>
  <c r="AA108" i="38"/>
  <c r="W510" i="38"/>
  <c r="W509" i="38" s="1"/>
  <c r="T108" i="38"/>
  <c r="T107" i="38" s="1"/>
  <c r="O97" i="38"/>
  <c r="K490" i="38"/>
  <c r="K489" i="38" s="1"/>
  <c r="W215" i="38"/>
  <c r="W214" i="38" s="1"/>
  <c r="T84" i="38"/>
  <c r="T83" i="38" s="1"/>
  <c r="O224" i="38"/>
  <c r="Q501" i="38"/>
  <c r="Q500" i="38" s="1"/>
  <c r="Q499" i="38" s="1"/>
  <c r="AA14" i="38"/>
  <c r="N224" i="38"/>
  <c r="M236" i="38"/>
  <c r="X224" i="38"/>
  <c r="X223" i="38" s="1"/>
  <c r="U329" i="38"/>
  <c r="N399" i="38"/>
  <c r="R236" i="38"/>
  <c r="R235" i="38" s="1"/>
  <c r="W346" i="38"/>
  <c r="M14" i="38"/>
  <c r="P399" i="38"/>
  <c r="P398" i="38" s="1"/>
  <c r="L14" i="38"/>
  <c r="Q329" i="38"/>
  <c r="Q328" i="38" s="1"/>
  <c r="L192" i="38"/>
  <c r="K366" i="38"/>
  <c r="L366" i="38"/>
  <c r="R86" i="38"/>
  <c r="U339" i="38"/>
  <c r="O310" i="38"/>
  <c r="N55" i="38"/>
  <c r="M94" i="38"/>
  <c r="S395" i="38"/>
  <c r="M176" i="38"/>
  <c r="O32" i="38"/>
  <c r="S56" i="38"/>
  <c r="R264" i="38"/>
  <c r="R45" i="38"/>
  <c r="O78" i="38"/>
  <c r="O88" i="38"/>
  <c r="U156" i="38"/>
  <c r="V45" i="38"/>
  <c r="L457" i="38"/>
  <c r="K98" i="38"/>
  <c r="U115" i="38"/>
  <c r="M37" i="38"/>
  <c r="AA46" i="38"/>
  <c r="R38" i="38"/>
  <c r="R117" i="38"/>
  <c r="K210" i="38"/>
  <c r="R61" i="38"/>
  <c r="V78" i="38"/>
  <c r="L488" i="38"/>
  <c r="S113" i="38"/>
  <c r="U146" i="38"/>
  <c r="L43" i="38"/>
  <c r="O128" i="38"/>
  <c r="K161" i="38"/>
  <c r="X42" i="38"/>
  <c r="N27" i="38"/>
  <c r="AA78" i="38"/>
  <c r="AA127" i="38"/>
  <c r="L51" i="38"/>
  <c r="N167" i="38"/>
  <c r="V72" i="38"/>
  <c r="X103" i="38"/>
  <c r="W171" i="38"/>
  <c r="S122" i="38"/>
  <c r="AA85" i="38"/>
  <c r="R177" i="38"/>
  <c r="X45" i="38"/>
  <c r="V63" i="38"/>
  <c r="AA206" i="38"/>
  <c r="AA99" i="38"/>
  <c r="X124" i="38"/>
  <c r="M30" i="38"/>
  <c r="AA111" i="38"/>
  <c r="AA142" i="38"/>
  <c r="L35" i="38"/>
  <c r="R44" i="38"/>
  <c r="L72" i="38"/>
  <c r="V110" i="38"/>
  <c r="L403" i="38"/>
  <c r="K155" i="38"/>
  <c r="L67" i="38"/>
  <c r="M54" i="38"/>
  <c r="K29" i="38"/>
  <c r="AA542" i="38"/>
  <c r="AA541" i="38" s="1"/>
  <c r="AA165" i="38"/>
  <c r="R460" i="38"/>
  <c r="R459" i="38" s="1"/>
  <c r="M268" i="38"/>
  <c r="M267" i="38" s="1"/>
  <c r="U208" i="38"/>
  <c r="K510" i="38"/>
  <c r="K509" i="38" s="1"/>
  <c r="AA390" i="38"/>
  <c r="AA389" i="38" s="1"/>
  <c r="N313" i="38"/>
  <c r="N312" i="38" s="1"/>
  <c r="K215" i="38"/>
  <c r="K214" i="38" s="1"/>
  <c r="M150" i="38"/>
  <c r="U468" i="38"/>
  <c r="U467" i="38" s="1"/>
  <c r="AA90" i="38"/>
  <c r="R261" i="38"/>
  <c r="O261" i="38"/>
  <c r="O260" i="38" s="1"/>
  <c r="T134" i="38"/>
  <c r="T133" i="38" s="1"/>
  <c r="V165" i="38"/>
  <c r="P134" i="38"/>
  <c r="P133" i="38" s="1"/>
  <c r="L215" i="38"/>
  <c r="T97" i="38"/>
  <c r="T96" i="38" s="1"/>
  <c r="K384" i="38"/>
  <c r="K383" i="38" s="1"/>
  <c r="U215" i="38"/>
  <c r="U214" i="38" s="1"/>
  <c r="AA97" i="38"/>
  <c r="Q268" i="38"/>
  <c r="Q267" i="38" s="1"/>
  <c r="K542" i="38"/>
  <c r="K541" i="38" s="1"/>
  <c r="Q90" i="38"/>
  <c r="Q89" i="38" s="1"/>
  <c r="O313" i="38"/>
  <c r="R215" i="38"/>
  <c r="R214" i="38" s="1"/>
  <c r="AA313" i="38"/>
  <c r="AA312" i="38" s="1"/>
  <c r="T486" i="38"/>
  <c r="T485" i="38" s="1"/>
  <c r="X215" i="38"/>
  <c r="L460" i="38"/>
  <c r="L459" i="38" s="1"/>
  <c r="L84" i="38"/>
  <c r="AA48" i="38"/>
  <c r="X261" i="38"/>
  <c r="X260" i="38" s="1"/>
  <c r="X390" i="38"/>
  <c r="X389" i="38" s="1"/>
  <c r="L244" i="38"/>
  <c r="V108" i="38"/>
  <c r="T561" i="38"/>
  <c r="T560" i="38" s="1"/>
  <c r="K313" i="38"/>
  <c r="K312" i="38" s="1"/>
  <c r="P244" i="38"/>
  <c r="P243" i="38" s="1"/>
  <c r="U346" i="38"/>
  <c r="N268" i="38"/>
  <c r="K236" i="38"/>
  <c r="K235" i="38" s="1"/>
  <c r="P384" i="38"/>
  <c r="P383" i="38" s="1"/>
  <c r="P268" i="38"/>
  <c r="P267" i="38" s="1"/>
  <c r="AA215" i="38"/>
  <c r="N561" i="38"/>
  <c r="N560" i="38" s="1"/>
  <c r="P346" i="38"/>
  <c r="X468" i="38"/>
  <c r="Q399" i="38"/>
  <c r="Q398" i="38" s="1"/>
  <c r="W224" i="38"/>
  <c r="W223" i="38" s="1"/>
  <c r="R14" i="38"/>
  <c r="M329" i="38"/>
  <c r="V510" i="38"/>
  <c r="V509" i="38" s="1"/>
  <c r="P224" i="38"/>
  <c r="P223" i="38" s="1"/>
  <c r="R346" i="38"/>
  <c r="U501" i="38"/>
  <c r="U500" i="38" s="1"/>
  <c r="U499" i="38" s="1"/>
  <c r="L236" i="38"/>
  <c r="Q490" i="38"/>
  <c r="Q489" i="38" s="1"/>
  <c r="O14" i="38"/>
  <c r="K14" i="38"/>
  <c r="S501" i="38"/>
  <c r="S500" i="38" s="1"/>
  <c r="N14" i="38"/>
  <c r="S14" i="38"/>
  <c r="K45" i="38"/>
  <c r="O221" i="38"/>
  <c r="M139" i="38"/>
  <c r="O33" i="38"/>
  <c r="N57" i="38"/>
  <c r="O46" i="38"/>
  <c r="K129" i="38"/>
  <c r="N141" i="38"/>
  <c r="V31" i="38"/>
  <c r="X147" i="38"/>
  <c r="M156" i="38"/>
  <c r="L53" i="38"/>
  <c r="S344" i="38"/>
  <c r="AA124" i="38"/>
  <c r="K157" i="38"/>
  <c r="U458" i="38"/>
  <c r="S81" i="38"/>
  <c r="V73" i="38"/>
  <c r="V132" i="38"/>
  <c r="K171" i="38"/>
  <c r="M143" i="38"/>
  <c r="V469" i="38"/>
  <c r="O144" i="38"/>
  <c r="N25" i="38"/>
  <c r="R53" i="38"/>
  <c r="X117" i="38"/>
  <c r="AA73" i="38"/>
  <c r="S105" i="38"/>
  <c r="U330" i="38"/>
  <c r="U94" i="38"/>
  <c r="O126" i="38"/>
  <c r="O25" i="38"/>
  <c r="L241" i="38"/>
  <c r="U53" i="38"/>
  <c r="V91" i="38"/>
  <c r="S198" i="38"/>
  <c r="L137" i="38"/>
  <c r="O40" i="38"/>
  <c r="AA213" i="38"/>
  <c r="U171" i="38"/>
  <c r="AA74" i="38"/>
  <c r="L344" i="38"/>
  <c r="AA125" i="38"/>
  <c r="X157" i="38"/>
  <c r="K41" i="38"/>
  <c r="N488" i="38"/>
  <c r="L82" i="38"/>
  <c r="V92" i="38"/>
  <c r="S234" i="38"/>
  <c r="N78" i="38"/>
  <c r="AA109" i="38"/>
  <c r="AA37" i="38"/>
  <c r="S210" i="38"/>
  <c r="L40" i="38"/>
  <c r="V76" i="38"/>
  <c r="U148" i="38"/>
  <c r="N123" i="38"/>
  <c r="M39" i="38"/>
  <c r="R148" i="38"/>
  <c r="X171" i="38"/>
  <c r="M542" i="38"/>
  <c r="M541" i="38" s="1"/>
  <c r="K165" i="38"/>
  <c r="L119" i="38"/>
  <c r="O236" i="38"/>
  <c r="O235" i="38" s="1"/>
  <c r="V97" i="38"/>
  <c r="Q150" i="38"/>
  <c r="Q149" i="38" s="1"/>
  <c r="M313" i="38"/>
  <c r="M312" i="38" s="1"/>
  <c r="S313" i="38"/>
  <c r="S312" i="38" s="1"/>
  <c r="L200" i="38"/>
  <c r="L48" i="38"/>
  <c r="K119" i="38"/>
  <c r="AA384" i="38"/>
  <c r="AA383" i="38" s="1"/>
  <c r="K84" i="38"/>
  <c r="AA510" i="38"/>
  <c r="AA509" i="38" s="1"/>
  <c r="W208" i="38"/>
  <c r="W207" i="38" s="1"/>
  <c r="W486" i="38"/>
  <c r="W485" i="38" s="1"/>
  <c r="Q468" i="38"/>
  <c r="Q467" i="38" s="1"/>
  <c r="M208" i="38"/>
  <c r="AA468" i="38"/>
  <c r="X108" i="38"/>
  <c r="U390" i="38"/>
  <c r="S261" i="38"/>
  <c r="T313" i="38"/>
  <c r="X165" i="38"/>
  <c r="W384" i="38"/>
  <c r="W383" i="38" s="1"/>
  <c r="S510" i="38"/>
  <c r="S509" i="38" s="1"/>
  <c r="N200" i="38"/>
  <c r="N199" i="38" s="1"/>
  <c r="U261" i="38"/>
  <c r="U260" i="38" s="1"/>
  <c r="Q134" i="38"/>
  <c r="Q133" i="38" s="1"/>
  <c r="O208" i="38"/>
  <c r="L528" i="38"/>
  <c r="L527" i="38" s="1"/>
  <c r="K261" i="38"/>
  <c r="O48" i="38"/>
  <c r="M244" i="38"/>
  <c r="M460" i="38"/>
  <c r="M459" i="38" s="1"/>
  <c r="K134" i="38"/>
  <c r="T528" i="38"/>
  <c r="T527" i="38" s="1"/>
  <c r="W97" i="38"/>
  <c r="W96" i="38" s="1"/>
  <c r="M490" i="38"/>
  <c r="M489" i="38" s="1"/>
  <c r="P510" i="38"/>
  <c r="P509" i="38" s="1"/>
  <c r="L268" i="38"/>
  <c r="N48" i="38"/>
  <c r="X510" i="38"/>
  <c r="X509" i="38" s="1"/>
  <c r="P208" i="38"/>
  <c r="P207" i="38" s="1"/>
  <c r="AA528" i="38"/>
  <c r="AA527" i="38" s="1"/>
  <c r="AA526" i="38" s="1"/>
  <c r="L134" i="38"/>
  <c r="R510" i="38"/>
  <c r="R509" i="38" s="1"/>
  <c r="P561" i="38"/>
  <c r="P560" i="38" s="1"/>
  <c r="V468" i="38"/>
  <c r="U14" i="38"/>
  <c r="L501" i="38"/>
  <c r="L500" i="38" s="1"/>
  <c r="L499" i="38" s="1"/>
  <c r="O399" i="38"/>
  <c r="V490" i="38"/>
  <c r="V489" i="38" s="1"/>
  <c r="Q313" i="38"/>
  <c r="Q312" i="38" s="1"/>
  <c r="AA501" i="38"/>
  <c r="AA500" i="38" s="1"/>
  <c r="R501" i="38"/>
  <c r="R500" i="38" s="1"/>
  <c r="O528" i="38"/>
  <c r="O527" i="38" s="1"/>
  <c r="Q200" i="38"/>
  <c r="Q199" i="38" s="1"/>
  <c r="R468" i="38"/>
  <c r="R467" i="38" s="1"/>
  <c r="S399" i="38"/>
  <c r="R192" i="38"/>
  <c r="S192" i="38"/>
  <c r="N192" i="38"/>
  <c r="N191" i="38" s="1"/>
  <c r="L329" i="38"/>
  <c r="N366" i="38"/>
  <c r="P366" i="38"/>
  <c r="T366" i="38"/>
  <c r="BL3" i="10"/>
  <c r="BL3" i="7"/>
  <c r="BK3" i="9"/>
  <c r="BL3" i="8"/>
  <c r="BL3" i="43"/>
  <c r="BL3" i="42"/>
  <c r="BL3" i="40"/>
  <c r="BK3" i="12"/>
  <c r="Q14" i="31"/>
  <c r="I20" i="27" s="1"/>
  <c r="BP3" i="42"/>
  <c r="BP3" i="40"/>
  <c r="BP3" i="7"/>
  <c r="BO3" i="12"/>
  <c r="BP3" i="10"/>
  <c r="BO3" i="9"/>
  <c r="BP3" i="8"/>
  <c r="BP3" i="43"/>
  <c r="BR3" i="10"/>
  <c r="BR3" i="7"/>
  <c r="BR3" i="8"/>
  <c r="BR3" i="43"/>
  <c r="BQ3" i="12"/>
  <c r="BQ3" i="9"/>
  <c r="BR3" i="42"/>
  <c r="BR3" i="40"/>
  <c r="Z214" i="38"/>
  <c r="Y459" i="38"/>
  <c r="Y260" i="38"/>
  <c r="Z199" i="38"/>
  <c r="BC3" i="43"/>
  <c r="BC3" i="7"/>
  <c r="BC3" i="42"/>
  <c r="BC3" i="40"/>
  <c r="BC3" i="10"/>
  <c r="BC3" i="8"/>
  <c r="BB3" i="12"/>
  <c r="BB3" i="9"/>
  <c r="T317" i="38"/>
  <c r="L315" i="38"/>
  <c r="D5" i="12"/>
  <c r="C8" i="27" s="1"/>
  <c r="Y489" i="38"/>
  <c r="Z207" i="38"/>
  <c r="Y383" i="38"/>
  <c r="Z560" i="38"/>
  <c r="Z28" i="38"/>
  <c r="Z541" i="38"/>
  <c r="Q43" i="30"/>
  <c r="I8" i="27" s="1"/>
  <c r="Q69" i="22"/>
  <c r="I6" i="27" s="1"/>
  <c r="Y235" i="38"/>
  <c r="Z500" i="38"/>
  <c r="Z527" i="38"/>
  <c r="Z398" i="38"/>
  <c r="Z96" i="38"/>
  <c r="Z235" i="38"/>
  <c r="Z383" i="38"/>
  <c r="D124" i="8"/>
  <c r="Z223" i="38"/>
  <c r="H15" i="38"/>
  <c r="Z243" i="38"/>
  <c r="Z83" i="38"/>
  <c r="Y527" i="38"/>
  <c r="J420" i="38"/>
  <c r="Z267" i="38"/>
  <c r="Z133" i="38"/>
  <c r="Z191" i="38"/>
  <c r="H456" i="38"/>
  <c r="H451" i="38"/>
  <c r="H512" i="38"/>
  <c r="H564" i="38"/>
  <c r="AQ89" i="38"/>
  <c r="Y83" i="38"/>
  <c r="H476" i="38"/>
  <c r="AB64" i="38"/>
  <c r="AE64" i="38" s="1"/>
  <c r="N64" i="38"/>
  <c r="H484" i="38"/>
  <c r="H522" i="38"/>
  <c r="J533" i="38"/>
  <c r="H447" i="38"/>
  <c r="AR144" i="38"/>
  <c r="H523" i="38"/>
  <c r="J515" i="38"/>
  <c r="J38" i="38"/>
  <c r="AR159" i="38"/>
  <c r="AI107" i="38"/>
  <c r="AM133" i="38"/>
  <c r="Z29" i="38"/>
  <c r="J496" i="38"/>
  <c r="AE16" i="38"/>
  <c r="AR16" i="38" s="1"/>
  <c r="J409" i="38"/>
  <c r="J552" i="38"/>
  <c r="H391" i="38"/>
  <c r="H480" i="38"/>
  <c r="H506" i="38"/>
  <c r="H468" i="38"/>
  <c r="J445" i="38"/>
  <c r="H16" i="38"/>
  <c r="Y133" i="38"/>
  <c r="N29" i="38"/>
  <c r="AM96" i="38"/>
  <c r="J535" i="38"/>
  <c r="H171" i="38"/>
  <c r="D164" i="38"/>
  <c r="F164" i="38" s="1"/>
  <c r="H164" i="38" s="1"/>
  <c r="D13" i="38"/>
  <c r="D12" i="38" s="1"/>
  <c r="AR143" i="38"/>
  <c r="AB28" i="38"/>
  <c r="AB29" i="38"/>
  <c r="T64" i="38"/>
  <c r="T28" i="38"/>
  <c r="D62" i="8"/>
  <c r="D32" i="8"/>
  <c r="Q8" i="29" s="1"/>
  <c r="D148" i="8"/>
  <c r="T29" i="38"/>
  <c r="D92" i="8"/>
  <c r="AE164" i="38"/>
  <c r="AR164" i="38" s="1"/>
  <c r="AQ96" i="38"/>
  <c r="AM107" i="38"/>
  <c r="AR154" i="38"/>
  <c r="AR152" i="38"/>
  <c r="H539" i="38"/>
  <c r="AE15" i="38"/>
  <c r="AR15" i="38" s="1"/>
  <c r="AI89" i="38"/>
  <c r="AE107" i="38"/>
  <c r="AR142" i="38"/>
  <c r="AM89" i="38"/>
  <c r="AR120" i="38"/>
  <c r="D10" i="8"/>
  <c r="H431" i="38"/>
  <c r="AM118" i="38"/>
  <c r="AD28" i="38"/>
  <c r="AD29" i="38"/>
  <c r="AA29" i="38"/>
  <c r="D170" i="8"/>
  <c r="Q8" i="44" s="1"/>
  <c r="AJ64" i="38"/>
  <c r="AA28" i="38"/>
  <c r="AC28" i="38"/>
  <c r="Y191" i="38"/>
  <c r="Y118" i="38"/>
  <c r="H460" i="38"/>
  <c r="H379" i="38"/>
  <c r="J422" i="38"/>
  <c r="J359" i="38"/>
  <c r="J503" i="38"/>
  <c r="H384" i="38"/>
  <c r="H366" i="38"/>
  <c r="J421" i="38"/>
  <c r="H354" i="38"/>
  <c r="J449" i="38"/>
  <c r="H295" i="38"/>
  <c r="J441" i="38"/>
  <c r="J25" i="38"/>
  <c r="J402" i="38"/>
  <c r="J350" i="38"/>
  <c r="H479" i="38"/>
  <c r="H548" i="38"/>
  <c r="H492" i="38"/>
  <c r="J293" i="38"/>
  <c r="J371" i="38"/>
  <c r="J525" i="38"/>
  <c r="J483" i="38"/>
  <c r="D397" i="38"/>
  <c r="H510" i="38"/>
  <c r="J418" i="38"/>
  <c r="D526" i="38"/>
  <c r="F526" i="38" s="1"/>
  <c r="H526" i="38" s="1"/>
  <c r="J413" i="38"/>
  <c r="J394" i="38"/>
  <c r="F467" i="38"/>
  <c r="H467" i="38" s="1"/>
  <c r="F527" i="38"/>
  <c r="H527" i="38" s="1"/>
  <c r="J486" i="38"/>
  <c r="J437" i="38"/>
  <c r="AQ107" i="38"/>
  <c r="AR153" i="38"/>
  <c r="H349" i="38"/>
  <c r="H452" i="38"/>
  <c r="H337" i="38"/>
  <c r="H497" i="38"/>
  <c r="J334" i="38"/>
  <c r="J40" i="38"/>
  <c r="H562" i="38"/>
  <c r="H462" i="38"/>
  <c r="H373" i="38"/>
  <c r="H531" i="38"/>
  <c r="H490" i="38"/>
  <c r="J30" i="38"/>
  <c r="J511" i="38"/>
  <c r="J556" i="38"/>
  <c r="J425" i="38"/>
  <c r="H377" i="38"/>
  <c r="H494" i="38"/>
  <c r="H443" i="38"/>
  <c r="J538" i="38"/>
  <c r="H463" i="38"/>
  <c r="J473" i="38"/>
  <c r="H502" i="38"/>
  <c r="J475" i="38"/>
  <c r="H519" i="38"/>
  <c r="J516" i="38"/>
  <c r="J400" i="38"/>
  <c r="H530" i="38"/>
  <c r="H44" i="38"/>
  <c r="J546" i="38"/>
  <c r="H46" i="38"/>
  <c r="F560" i="38"/>
  <c r="H560" i="38" s="1"/>
  <c r="J429" i="38"/>
  <c r="J405" i="38"/>
  <c r="H521" i="38"/>
  <c r="J392" i="38"/>
  <c r="J34" i="38"/>
  <c r="H554" i="38"/>
  <c r="J404" i="38"/>
  <c r="H427" i="38"/>
  <c r="H439" i="38"/>
  <c r="AB190" i="38"/>
  <c r="AB106" i="38" s="1"/>
  <c r="AR139" i="38"/>
  <c r="AR138" i="38"/>
  <c r="AR124" i="38"/>
  <c r="AE89" i="38"/>
  <c r="AR123" i="38"/>
  <c r="AE201" i="38"/>
  <c r="AR201" i="38" s="1"/>
  <c r="AE248" i="38"/>
  <c r="AR248" i="38" s="1"/>
  <c r="AE96" i="38"/>
  <c r="AK12" i="38"/>
  <c r="AF223" i="38"/>
  <c r="AF222" i="38" s="1"/>
  <c r="AI222" i="38" s="1"/>
  <c r="AQ83" i="38"/>
  <c r="F489" i="38"/>
  <c r="H489" i="38" s="1"/>
  <c r="H513" i="38"/>
  <c r="J536" i="38"/>
  <c r="H414" i="38"/>
  <c r="H362" i="38"/>
  <c r="H507" i="38"/>
  <c r="H455" i="38"/>
  <c r="H482" i="38"/>
  <c r="H435" i="38"/>
  <c r="H423" i="38"/>
  <c r="H291" i="38"/>
  <c r="H352" i="38"/>
  <c r="Z149" i="38"/>
  <c r="Z328" i="38"/>
  <c r="AE191" i="38"/>
  <c r="AR191" i="38" s="1"/>
  <c r="H324" i="38"/>
  <c r="H406" i="38"/>
  <c r="H358" i="38"/>
  <c r="F315" i="38"/>
  <c r="J315" i="38" s="1"/>
  <c r="F248" i="38"/>
  <c r="J248" i="38" s="1"/>
  <c r="D223" i="38"/>
  <c r="F223" i="38" s="1"/>
  <c r="H223" i="38" s="1"/>
  <c r="H440" i="38"/>
  <c r="H252" i="38"/>
  <c r="H454" i="38"/>
  <c r="J396" i="38"/>
  <c r="J367" i="38"/>
  <c r="J333" i="38"/>
  <c r="H430" i="38"/>
  <c r="H361" i="38"/>
  <c r="F500" i="38"/>
  <c r="J500" i="38" s="1"/>
  <c r="J363" i="38"/>
  <c r="H386" i="38"/>
  <c r="H472" i="38"/>
  <c r="J433" i="38"/>
  <c r="J274" i="38"/>
  <c r="H419" i="38"/>
  <c r="H368" i="38"/>
  <c r="H351" i="38"/>
  <c r="H300" i="38"/>
  <c r="H347" i="38"/>
  <c r="H461" i="38"/>
  <c r="J410" i="38"/>
  <c r="H319" i="38"/>
  <c r="Y541" i="38"/>
  <c r="J314" i="38"/>
  <c r="H388" i="38"/>
  <c r="J375" i="38"/>
  <c r="H381" i="38"/>
  <c r="H263" i="38"/>
  <c r="H191" i="38"/>
  <c r="J318" i="38"/>
  <c r="H517" i="38"/>
  <c r="AR137" i="38"/>
  <c r="AE133" i="38"/>
  <c r="H332" i="38"/>
  <c r="J290" i="38"/>
  <c r="H401" i="38"/>
  <c r="H304" i="38"/>
  <c r="AR145" i="38"/>
  <c r="AQ199" i="38"/>
  <c r="AH12" i="38"/>
  <c r="AR151" i="38"/>
  <c r="AM83" i="38"/>
  <c r="AC243" i="38"/>
  <c r="AE243" i="38" s="1"/>
  <c r="AR243" i="38" s="1"/>
  <c r="AR160" i="38"/>
  <c r="AR127" i="38"/>
  <c r="H303" i="38"/>
  <c r="Y312" i="38"/>
  <c r="H411" i="38"/>
  <c r="J470" i="38"/>
  <c r="J310" i="38"/>
  <c r="H428" i="38"/>
  <c r="H495" i="38"/>
  <c r="H450" i="38"/>
  <c r="H458" i="38"/>
  <c r="H287" i="38"/>
  <c r="H376" i="38"/>
  <c r="H505" i="38"/>
  <c r="H408" i="38"/>
  <c r="J323" i="38"/>
  <c r="H464" i="38"/>
  <c r="H416" i="38"/>
  <c r="H317" i="38"/>
  <c r="J438" i="38"/>
  <c r="H357" i="38"/>
  <c r="AE83" i="38"/>
  <c r="Z107" i="38"/>
  <c r="H316" i="38"/>
  <c r="H493" i="38"/>
  <c r="AR136" i="38"/>
  <c r="H504" i="38"/>
  <c r="H501" i="38"/>
  <c r="J289" i="38"/>
  <c r="E397" i="38"/>
  <c r="H356" i="38"/>
  <c r="J320" i="38"/>
  <c r="H444" i="38"/>
  <c r="H279" i="38"/>
  <c r="H434" i="38"/>
  <c r="H459" i="38"/>
  <c r="J528" i="38"/>
  <c r="H491" i="38"/>
  <c r="J360" i="38"/>
  <c r="H285" i="38"/>
  <c r="H382" i="38"/>
  <c r="H257" i="38"/>
  <c r="H424" i="38"/>
  <c r="J247" i="38"/>
  <c r="E499" i="38"/>
  <c r="F499" i="38" s="1"/>
  <c r="H499" i="38" s="1"/>
  <c r="J325" i="38"/>
  <c r="J343" i="38"/>
  <c r="H326" i="38"/>
  <c r="H365" i="38"/>
  <c r="H453" i="38"/>
  <c r="J297" i="38"/>
  <c r="J346" i="38"/>
  <c r="J474" i="38"/>
  <c r="H340" i="38"/>
  <c r="J372" i="38"/>
  <c r="H273" i="38"/>
  <c r="H412" i="38"/>
  <c r="H370" i="38"/>
  <c r="H380" i="38"/>
  <c r="F383" i="38"/>
  <c r="H383" i="38" s="1"/>
  <c r="H436" i="38"/>
  <c r="J407" i="38"/>
  <c r="H271" i="38"/>
  <c r="J426" i="38"/>
  <c r="J355" i="38"/>
  <c r="H369" i="38"/>
  <c r="H448" i="38"/>
  <c r="H465" i="38"/>
  <c r="H281" i="38"/>
  <c r="J299" i="38"/>
  <c r="J331" i="38"/>
  <c r="H415" i="38"/>
  <c r="J487" i="38"/>
  <c r="H393" i="38"/>
  <c r="J298" i="38"/>
  <c r="AM499" i="38"/>
  <c r="AR93" i="38"/>
  <c r="AR128" i="38"/>
  <c r="AI47" i="38"/>
  <c r="AR94" i="38"/>
  <c r="AR147" i="38"/>
  <c r="AR122" i="38"/>
  <c r="AR126" i="38"/>
  <c r="AR129" i="38"/>
  <c r="AI96" i="38"/>
  <c r="AI83" i="38"/>
  <c r="AR146" i="38"/>
  <c r="AR110" i="38"/>
  <c r="AR114" i="38"/>
  <c r="AR101" i="38"/>
  <c r="AR115" i="38"/>
  <c r="AR111" i="38"/>
  <c r="AE171" i="38"/>
  <c r="AR171" i="38" s="1"/>
  <c r="AR99" i="38"/>
  <c r="AR86" i="38"/>
  <c r="AR125" i="38"/>
  <c r="AR97" i="38"/>
  <c r="AR140" i="38"/>
  <c r="AR121" i="38"/>
  <c r="AQ526" i="38"/>
  <c r="AR74" i="38"/>
  <c r="AR108" i="38"/>
  <c r="AR102" i="38"/>
  <c r="AL12" i="38"/>
  <c r="AP12" i="38"/>
  <c r="AQ47" i="38"/>
  <c r="AC190" i="38"/>
  <c r="AF526" i="38"/>
  <c r="AI526" i="38" s="1"/>
  <c r="AR509" i="38"/>
  <c r="AR77" i="38"/>
  <c r="AR161" i="38"/>
  <c r="AR141" i="38"/>
  <c r="H335" i="38"/>
  <c r="J478" i="38"/>
  <c r="J446" i="38"/>
  <c r="J378" i="38"/>
  <c r="H208" i="38"/>
  <c r="Y328" i="38"/>
  <c r="J387" i="38"/>
  <c r="H353" i="38"/>
  <c r="H342" i="38"/>
  <c r="AR112" i="38"/>
  <c r="AR113" i="38"/>
  <c r="AR235" i="38"/>
  <c r="H442" i="38"/>
  <c r="H432" i="38"/>
  <c r="AR135" i="38"/>
  <c r="H259" i="38"/>
  <c r="J224" i="38"/>
  <c r="AR109" i="38"/>
  <c r="AR98" i="38"/>
  <c r="AR105" i="38"/>
  <c r="AR91" i="38"/>
  <c r="AQ499" i="38"/>
  <c r="AE526" i="38"/>
  <c r="AR76" i="38"/>
  <c r="AR130" i="38"/>
  <c r="AR467" i="38"/>
  <c r="AR383" i="38"/>
  <c r="AR104" i="38"/>
  <c r="AR485" i="38"/>
  <c r="AN397" i="38"/>
  <c r="AR116" i="38"/>
  <c r="AR100" i="38"/>
  <c r="AR87" i="38"/>
  <c r="AR81" i="38"/>
  <c r="AR458" i="38"/>
  <c r="AB222" i="38"/>
  <c r="AJ327" i="38"/>
  <c r="AR341" i="38"/>
  <c r="AR528" i="38"/>
  <c r="AR84" i="38"/>
  <c r="AR73" i="38"/>
  <c r="AR501" i="38"/>
  <c r="AI499" i="38"/>
  <c r="AC327" i="38"/>
  <c r="AR489" i="38"/>
  <c r="AR542" i="38"/>
  <c r="AE315" i="38"/>
  <c r="AR315" i="38" s="1"/>
  <c r="AG327" i="38"/>
  <c r="AE499" i="38"/>
  <c r="AP106" i="38"/>
  <c r="AR79" i="38"/>
  <c r="AR457" i="38"/>
  <c r="AR92" i="38"/>
  <c r="AR488" i="38"/>
  <c r="AR498" i="38"/>
  <c r="AR260" i="38"/>
  <c r="Y345" i="38"/>
  <c r="H321" i="38"/>
  <c r="F267" i="38"/>
  <c r="H267" i="38" s="1"/>
  <c r="H286" i="38"/>
  <c r="J336" i="38"/>
  <c r="H374" i="38"/>
  <c r="H364" i="38"/>
  <c r="H302" i="38"/>
  <c r="H292" i="38"/>
  <c r="J305" i="38"/>
  <c r="H284" i="38"/>
  <c r="H322" i="38"/>
  <c r="H280" i="38"/>
  <c r="J311" i="38"/>
  <c r="AR459" i="38"/>
  <c r="AR403" i="38"/>
  <c r="AR399" i="38"/>
  <c r="H399" i="38"/>
  <c r="J269" i="38"/>
  <c r="AO397" i="38"/>
  <c r="AL327" i="38"/>
  <c r="AM389" i="38"/>
  <c r="Y223" i="38"/>
  <c r="J282" i="38"/>
  <c r="J296" i="38"/>
  <c r="AR95" i="38"/>
  <c r="Z312" i="38"/>
  <c r="H485" i="38"/>
  <c r="Y214" i="38"/>
  <c r="Y107" i="38"/>
  <c r="Y467" i="38"/>
  <c r="Z47" i="38"/>
  <c r="AJ397" i="38"/>
  <c r="AM397" i="38" s="1"/>
  <c r="H306" i="38"/>
  <c r="J277" i="38"/>
  <c r="H278" i="38"/>
  <c r="Z345" i="38"/>
  <c r="Y509" i="38"/>
  <c r="J268" i="38"/>
  <c r="H509" i="38"/>
  <c r="J307" i="38"/>
  <c r="AR469" i="38"/>
  <c r="J288" i="38"/>
  <c r="H308" i="38"/>
  <c r="Z118" i="38"/>
  <c r="Y164" i="38"/>
  <c r="AM149" i="38"/>
  <c r="H457" i="38"/>
  <c r="H246" i="38"/>
  <c r="H265" i="38"/>
  <c r="AE328" i="38"/>
  <c r="Y149" i="38"/>
  <c r="AR560" i="38"/>
  <c r="H294" i="38"/>
  <c r="F260" i="38"/>
  <c r="H260" i="38" s="1"/>
  <c r="Y243" i="38"/>
  <c r="H275" i="38"/>
  <c r="H264" i="38"/>
  <c r="J249" i="38"/>
  <c r="J344" i="38"/>
  <c r="J272" i="38"/>
  <c r="J309" i="38"/>
  <c r="H215" i="38"/>
  <c r="H255" i="38"/>
  <c r="J329" i="38"/>
  <c r="AR162" i="38"/>
  <c r="Y96" i="38"/>
  <c r="Y500" i="38"/>
  <c r="J254" i="38"/>
  <c r="J165" i="38"/>
  <c r="AR224" i="38"/>
  <c r="Y199" i="38"/>
  <c r="Y89" i="38"/>
  <c r="Y47" i="38"/>
  <c r="H245" i="38"/>
  <c r="H239" i="38"/>
  <c r="H283" i="38"/>
  <c r="AR330" i="38"/>
  <c r="Y267" i="38"/>
  <c r="J256" i="38"/>
  <c r="Z164" i="38"/>
  <c r="AM541" i="38"/>
  <c r="AR541" i="38" s="1"/>
  <c r="AJ526" i="38"/>
  <c r="AM526" i="38" s="1"/>
  <c r="F389" i="38"/>
  <c r="H389" i="38" s="1"/>
  <c r="J262" i="38"/>
  <c r="H262" i="38"/>
  <c r="AM328" i="38"/>
  <c r="J244" i="38"/>
  <c r="AR329" i="38"/>
  <c r="J240" i="38"/>
  <c r="H338" i="38"/>
  <c r="H542" i="38"/>
  <c r="J83" i="38"/>
  <c r="AN12" i="38"/>
  <c r="Y13" i="38"/>
  <c r="H96" i="38"/>
  <c r="J96" i="38"/>
  <c r="AK327" i="38"/>
  <c r="AI398" i="38"/>
  <c r="F398" i="38"/>
  <c r="J395" i="38"/>
  <c r="AR206" i="38"/>
  <c r="AR75" i="38"/>
  <c r="AR80" i="38"/>
  <c r="AR67" i="38"/>
  <c r="AR61" i="38"/>
  <c r="AR27" i="38"/>
  <c r="J90" i="38"/>
  <c r="H270" i="38"/>
  <c r="E12" i="38"/>
  <c r="AR59" i="38"/>
  <c r="AQ389" i="38"/>
  <c r="AN106" i="38"/>
  <c r="AE149" i="38"/>
  <c r="J150" i="38"/>
  <c r="AR39" i="38"/>
  <c r="AO327" i="38"/>
  <c r="AR53" i="38"/>
  <c r="AR42" i="38"/>
  <c r="AQ328" i="38"/>
  <c r="Y398" i="38"/>
  <c r="AR244" i="38"/>
  <c r="AR66" i="38"/>
  <c r="AR60" i="38"/>
  <c r="AR43" i="38"/>
  <c r="AR17" i="38"/>
  <c r="AQ398" i="38"/>
  <c r="AR200" i="38"/>
  <c r="AR72" i="38"/>
  <c r="H237" i="38"/>
  <c r="AR63" i="38"/>
  <c r="AR134" i="38"/>
  <c r="AQ190" i="38"/>
  <c r="J339" i="38"/>
  <c r="AR45" i="38"/>
  <c r="AR68" i="38"/>
  <c r="AR52" i="38"/>
  <c r="AI397" i="38"/>
  <c r="AR56" i="38"/>
  <c r="AR22" i="38"/>
  <c r="H469" i="38"/>
  <c r="H242" i="38"/>
  <c r="J236" i="38"/>
  <c r="AM398" i="38"/>
  <c r="H119" i="38"/>
  <c r="AR48" i="38"/>
  <c r="AR132" i="38"/>
  <c r="AR57" i="38"/>
  <c r="AR33" i="38"/>
  <c r="AE391" i="38"/>
  <c r="AR391" i="38" s="1"/>
  <c r="AB389" i="38"/>
  <c r="AE389" i="38" s="1"/>
  <c r="F235" i="38"/>
  <c r="AR339" i="38"/>
  <c r="AR117" i="38"/>
  <c r="AR335" i="38"/>
  <c r="AR36" i="38"/>
  <c r="AR267" i="38"/>
  <c r="AR62" i="38"/>
  <c r="AR69" i="38"/>
  <c r="AD222" i="38"/>
  <c r="J330" i="38"/>
  <c r="AG106" i="38"/>
  <c r="AR30" i="38"/>
  <c r="AR46" i="38"/>
  <c r="AE199" i="38"/>
  <c r="AQ149" i="38"/>
  <c r="AR82" i="38"/>
  <c r="AR198" i="38"/>
  <c r="AR58" i="38"/>
  <c r="AN327" i="38"/>
  <c r="AR163" i="38"/>
  <c r="AJ222" i="38"/>
  <c r="AL106" i="38"/>
  <c r="AR234" i="38"/>
  <c r="AR165" i="38"/>
  <c r="AR78" i="38"/>
  <c r="J488" i="38"/>
  <c r="AR466" i="38"/>
  <c r="AR344" i="38"/>
  <c r="AR390" i="38"/>
  <c r="AR26" i="38"/>
  <c r="F243" i="38"/>
  <c r="J243" i="38" s="1"/>
  <c r="AR148" i="38"/>
  <c r="F328" i="38"/>
  <c r="J328" i="38" s="1"/>
  <c r="AR85" i="38"/>
  <c r="AK106" i="38"/>
  <c r="AR313" i="38"/>
  <c r="J200" i="38"/>
  <c r="J134" i="38"/>
  <c r="AG12" i="38"/>
  <c r="AR19" i="38"/>
  <c r="J149" i="38"/>
  <c r="AR346" i="38"/>
  <c r="AR65" i="38"/>
  <c r="AR37" i="38"/>
  <c r="H238" i="38"/>
  <c r="AR49" i="38"/>
  <c r="AR55" i="38"/>
  <c r="H466" i="38"/>
  <c r="D327" i="38"/>
  <c r="AR70" i="38"/>
  <c r="H403" i="38"/>
  <c r="AR338" i="38"/>
  <c r="AR20" i="38"/>
  <c r="AI328" i="38"/>
  <c r="AR207" i="38"/>
  <c r="AR71" i="38"/>
  <c r="AR24" i="38"/>
  <c r="AR131" i="38"/>
  <c r="H207" i="38"/>
  <c r="J207" i="38"/>
  <c r="J107" i="38"/>
  <c r="H107" i="38"/>
  <c r="H261" i="38"/>
  <c r="J261" i="38"/>
  <c r="J253" i="38"/>
  <c r="H253" i="38"/>
  <c r="J241" i="38"/>
  <c r="H241" i="38"/>
  <c r="J276" i="38"/>
  <c r="H276" i="38"/>
  <c r="H251" i="38"/>
  <c r="J251" i="38"/>
  <c r="J266" i="38"/>
  <c r="H266" i="38"/>
  <c r="J97" i="38"/>
  <c r="H97" i="38"/>
  <c r="H250" i="38"/>
  <c r="J250" i="38"/>
  <c r="J84" i="38"/>
  <c r="H84" i="38"/>
  <c r="H301" i="38"/>
  <c r="J301" i="38"/>
  <c r="H192" i="38"/>
  <c r="J192" i="38"/>
  <c r="J48" i="38"/>
  <c r="J47" i="38" s="1"/>
  <c r="H48" i="38"/>
  <c r="J214" i="38"/>
  <c r="H498" i="38"/>
  <c r="J498" i="38"/>
  <c r="J108" i="38"/>
  <c r="H108" i="38"/>
  <c r="J390" i="38"/>
  <c r="H390" i="38"/>
  <c r="AR51" i="38"/>
  <c r="AR40" i="38"/>
  <c r="AR34" i="38"/>
  <c r="AR32" i="38"/>
  <c r="H14" i="38"/>
  <c r="J14" i="38"/>
  <c r="AR268" i="38"/>
  <c r="AR395" i="38"/>
  <c r="AR44" i="38"/>
  <c r="AR38" i="38"/>
  <c r="AR35" i="38"/>
  <c r="AR25" i="38"/>
  <c r="AR50" i="38"/>
  <c r="AR88" i="38"/>
  <c r="AR23" i="38"/>
  <c r="AR54" i="38"/>
  <c r="H313" i="38"/>
  <c r="J313" i="38"/>
  <c r="J89" i="38"/>
  <c r="H89" i="38"/>
  <c r="AR41" i="38"/>
  <c r="AR214" i="38"/>
  <c r="AR150" i="38"/>
  <c r="AR18" i="38"/>
  <c r="AR213" i="38"/>
  <c r="AR31" i="38"/>
  <c r="AM190" i="38"/>
  <c r="AR500" i="38"/>
  <c r="AI149" i="38"/>
  <c r="AO12" i="38"/>
  <c r="AQ13" i="38"/>
  <c r="AE118" i="38"/>
  <c r="AR21" i="38"/>
  <c r="H561" i="38"/>
  <c r="J561" i="38"/>
  <c r="H348" i="38"/>
  <c r="J348" i="38"/>
  <c r="AR221" i="38"/>
  <c r="AJ106" i="38"/>
  <c r="AR119" i="38"/>
  <c r="AM13" i="38"/>
  <c r="AR14" i="38"/>
  <c r="AD106" i="38"/>
  <c r="AQ345" i="38"/>
  <c r="AH327" i="38"/>
  <c r="AR103" i="38"/>
  <c r="AR527" i="38"/>
  <c r="AE312" i="38"/>
  <c r="AR312" i="38" s="1"/>
  <c r="AF106" i="38"/>
  <c r="AR90" i="38"/>
  <c r="AI389" i="38"/>
  <c r="AF327" i="38"/>
  <c r="AK222" i="38"/>
  <c r="AM223" i="38"/>
  <c r="AP222" i="38"/>
  <c r="AQ223" i="38"/>
  <c r="F118" i="38"/>
  <c r="AO106" i="38"/>
  <c r="AQ133" i="38"/>
  <c r="AC397" i="38"/>
  <c r="AE397" i="38" s="1"/>
  <c r="AE398" i="38"/>
  <c r="J133" i="38"/>
  <c r="H133" i="38"/>
  <c r="AI13" i="38"/>
  <c r="AF12" i="38"/>
  <c r="D103" i="27"/>
  <c r="C80" i="27"/>
  <c r="D80" i="27"/>
  <c r="D57" i="27"/>
  <c r="C103" i="27"/>
  <c r="C57" i="27"/>
  <c r="S260" i="38" l="1"/>
  <c r="S398" i="38"/>
  <c r="V243" i="38"/>
  <c r="M235" i="38"/>
  <c r="U267" i="38"/>
  <c r="AA560" i="38"/>
  <c r="X312" i="38"/>
  <c r="V235" i="38"/>
  <c r="O10" i="29"/>
  <c r="I10" i="29"/>
  <c r="M10" i="29"/>
  <c r="K10" i="29"/>
  <c r="Q22" i="24"/>
  <c r="Q34" i="24" s="1"/>
  <c r="I18" i="27" s="1"/>
  <c r="U389" i="38"/>
  <c r="X560" i="38"/>
  <c r="K118" i="38"/>
  <c r="N398" i="38"/>
  <c r="L89" i="38"/>
  <c r="L489" i="38"/>
  <c r="M243" i="38"/>
  <c r="O207" i="38"/>
  <c r="AA214" i="38"/>
  <c r="O243" i="38"/>
  <c r="R191" i="38"/>
  <c r="K83" i="38"/>
  <c r="U345" i="38"/>
  <c r="U207" i="38"/>
  <c r="M223" i="38"/>
  <c r="S489" i="38"/>
  <c r="M260" i="38"/>
  <c r="O398" i="38"/>
  <c r="K260" i="38"/>
  <c r="O89" i="38"/>
  <c r="V96" i="38"/>
  <c r="M467" i="38"/>
  <c r="R267" i="38"/>
  <c r="K199" i="38"/>
  <c r="V214" i="38"/>
  <c r="L207" i="38"/>
  <c r="K89" i="38"/>
  <c r="M485" i="38"/>
  <c r="AA489" i="38"/>
  <c r="L199" i="38"/>
  <c r="N243" i="38"/>
  <c r="L223" i="38"/>
  <c r="M10" i="22"/>
  <c r="M69" i="22" s="1"/>
  <c r="I10" i="22"/>
  <c r="I69" i="22" s="1"/>
  <c r="K10" i="22"/>
  <c r="K69" i="22" s="1"/>
  <c r="O10" i="22"/>
  <c r="O69" i="22" s="1"/>
  <c r="I9" i="44"/>
  <c r="O9" i="44"/>
  <c r="M9" i="44"/>
  <c r="K9" i="44"/>
  <c r="Q24" i="28"/>
  <c r="I4" i="27" s="1"/>
  <c r="O14" i="28"/>
  <c r="O24" i="28" s="1"/>
  <c r="K14" i="28"/>
  <c r="K24" i="28" s="1"/>
  <c r="M14" i="28"/>
  <c r="M24" i="28" s="1"/>
  <c r="N89" i="38"/>
  <c r="J225" i="38"/>
  <c r="X243" i="38"/>
  <c r="AA243" i="38"/>
  <c r="V199" i="38"/>
  <c r="V190" i="38" s="1"/>
  <c r="X214" i="38"/>
  <c r="K389" i="38"/>
  <c r="AI345" i="38"/>
  <c r="AR345" i="38" s="1"/>
  <c r="E222" i="38"/>
  <c r="M96" i="38"/>
  <c r="V164" i="38"/>
  <c r="AA89" i="38"/>
  <c r="R223" i="38"/>
  <c r="L560" i="38"/>
  <c r="AA467" i="38"/>
  <c r="AA267" i="38"/>
  <c r="L214" i="38"/>
  <c r="AA164" i="38"/>
  <c r="N214" i="38"/>
  <c r="T47" i="38"/>
  <c r="N267" i="38"/>
  <c r="O467" i="38"/>
  <c r="L267" i="38"/>
  <c r="O560" i="38"/>
  <c r="X164" i="38"/>
  <c r="W345" i="38"/>
  <c r="W327" i="38" s="1"/>
  <c r="O345" i="38"/>
  <c r="T164" i="38"/>
  <c r="L243" i="38"/>
  <c r="AD327" i="38"/>
  <c r="F345" i="38"/>
  <c r="J345" i="38" s="1"/>
  <c r="J385" i="38"/>
  <c r="F204" i="38"/>
  <c r="E199" i="38"/>
  <c r="AI204" i="38"/>
  <c r="AR204" i="38" s="1"/>
  <c r="AH199" i="38"/>
  <c r="V526" i="38"/>
  <c r="M207" i="38"/>
  <c r="M214" i="38"/>
  <c r="V267" i="38"/>
  <c r="N467" i="38"/>
  <c r="N149" i="38"/>
  <c r="Q345" i="38"/>
  <c r="Q327" i="38" s="1"/>
  <c r="P164" i="38"/>
  <c r="N207" i="38"/>
  <c r="R389" i="38"/>
  <c r="X398" i="38"/>
  <c r="U560" i="38"/>
  <c r="R199" i="38"/>
  <c r="S89" i="38"/>
  <c r="O526" i="38"/>
  <c r="X383" i="38"/>
  <c r="O312" i="38"/>
  <c r="T526" i="38"/>
  <c r="L118" i="38"/>
  <c r="L96" i="38"/>
  <c r="U13" i="38"/>
  <c r="K164" i="38"/>
  <c r="AA96" i="38"/>
  <c r="V133" i="38"/>
  <c r="V328" i="38"/>
  <c r="K328" i="38"/>
  <c r="N235" i="38"/>
  <c r="S214" i="38"/>
  <c r="X267" i="38"/>
  <c r="T499" i="38"/>
  <c r="V485" i="38"/>
  <c r="R243" i="38"/>
  <c r="K133" i="38"/>
  <c r="S13" i="38"/>
  <c r="R345" i="38"/>
  <c r="U485" i="38"/>
  <c r="O107" i="38"/>
  <c r="K243" i="38"/>
  <c r="AA235" i="38"/>
  <c r="AA328" i="38"/>
  <c r="O389" i="38"/>
  <c r="X191" i="38"/>
  <c r="X190" i="38" s="1"/>
  <c r="P397" i="38"/>
  <c r="N223" i="38"/>
  <c r="M199" i="38"/>
  <c r="R526" i="38"/>
  <c r="L526" i="38"/>
  <c r="X467" i="38"/>
  <c r="S345" i="38"/>
  <c r="O485" i="38"/>
  <c r="K398" i="38"/>
  <c r="S560" i="38"/>
  <c r="X107" i="38"/>
  <c r="R13" i="38"/>
  <c r="O223" i="38"/>
  <c r="V345" i="38"/>
  <c r="V223" i="38"/>
  <c r="O164" i="38"/>
  <c r="O191" i="38"/>
  <c r="L328" i="38"/>
  <c r="M83" i="38"/>
  <c r="R499" i="38"/>
  <c r="S149" i="38"/>
  <c r="R560" i="38"/>
  <c r="V398" i="38"/>
  <c r="AA47" i="38"/>
  <c r="K207" i="38"/>
  <c r="K47" i="38"/>
  <c r="U459" i="38"/>
  <c r="S267" i="38"/>
  <c r="U243" i="38"/>
  <c r="S118" i="38"/>
  <c r="U164" i="38"/>
  <c r="V459" i="38"/>
  <c r="R118" i="38"/>
  <c r="M164" i="38"/>
  <c r="X345" i="38"/>
  <c r="U199" i="38"/>
  <c r="S389" i="38"/>
  <c r="U118" i="38"/>
  <c r="AA199" i="38"/>
  <c r="K467" i="38"/>
  <c r="T190" i="38"/>
  <c r="T106" i="38" s="1"/>
  <c r="U83" i="38"/>
  <c r="Y207" i="38"/>
  <c r="Y526" i="38"/>
  <c r="AA499" i="38"/>
  <c r="T312" i="38"/>
  <c r="T222" i="38" s="1"/>
  <c r="L235" i="38"/>
  <c r="AA149" i="38"/>
  <c r="V149" i="38"/>
  <c r="P222" i="38"/>
  <c r="N164" i="38"/>
  <c r="N499" i="38"/>
  <c r="O199" i="38"/>
  <c r="M107" i="38"/>
  <c r="X89" i="38"/>
  <c r="Z489" i="38"/>
  <c r="K191" i="38"/>
  <c r="K190" i="38" s="1"/>
  <c r="M526" i="38"/>
  <c r="X13" i="38"/>
  <c r="O267" i="38"/>
  <c r="V89" i="38"/>
  <c r="O10" i="24"/>
  <c r="K10" i="24"/>
  <c r="M10" i="24"/>
  <c r="I10" i="24"/>
  <c r="O13" i="38"/>
  <c r="M47" i="38"/>
  <c r="N190" i="38"/>
  <c r="W222" i="38"/>
  <c r="K560" i="38"/>
  <c r="K223" i="38"/>
  <c r="S328" i="38"/>
  <c r="AA345" i="38"/>
  <c r="S223" i="38"/>
  <c r="Q164" i="38"/>
  <c r="O118" i="38"/>
  <c r="AA118" i="38"/>
  <c r="X459" i="38"/>
  <c r="K459" i="38"/>
  <c r="W190" i="38"/>
  <c r="AA485" i="38"/>
  <c r="S207" i="38"/>
  <c r="U133" i="38"/>
  <c r="AA133" i="38"/>
  <c r="Z389" i="38"/>
  <c r="Z327" i="38" s="1"/>
  <c r="Z467" i="38"/>
  <c r="X149" i="38"/>
  <c r="Q222" i="38"/>
  <c r="L398" i="38"/>
  <c r="Q397" i="38"/>
  <c r="M149" i="38"/>
  <c r="L191" i="38"/>
  <c r="U328" i="38"/>
  <c r="N107" i="38"/>
  <c r="T397" i="38"/>
  <c r="U96" i="38"/>
  <c r="U526" i="38"/>
  <c r="L149" i="38"/>
  <c r="P499" i="38"/>
  <c r="V207" i="38"/>
  <c r="M499" i="38"/>
  <c r="V389" i="38"/>
  <c r="S485" i="38"/>
  <c r="P12" i="38"/>
  <c r="Q190" i="38"/>
  <c r="L389" i="38"/>
  <c r="R312" i="38"/>
  <c r="N526" i="38"/>
  <c r="R164" i="38"/>
  <c r="N459" i="38"/>
  <c r="U191" i="38"/>
  <c r="O214" i="38"/>
  <c r="N13" i="38"/>
  <c r="S191" i="38"/>
  <c r="S190" i="38" s="1"/>
  <c r="L133" i="38"/>
  <c r="N47" i="38"/>
  <c r="X328" i="38"/>
  <c r="N328" i="38"/>
  <c r="U107" i="38"/>
  <c r="M89" i="38"/>
  <c r="Q12" i="38"/>
  <c r="U149" i="38"/>
  <c r="AA83" i="38"/>
  <c r="AA191" i="38"/>
  <c r="K267" i="38"/>
  <c r="S133" i="38"/>
  <c r="X485" i="38"/>
  <c r="AA398" i="38"/>
  <c r="P190" i="38"/>
  <c r="R47" i="38"/>
  <c r="K96" i="38"/>
  <c r="M191" i="38"/>
  <c r="O328" i="38"/>
  <c r="X47" i="38"/>
  <c r="V83" i="38"/>
  <c r="Z190" i="38"/>
  <c r="Z106" i="38" s="1"/>
  <c r="P345" i="38"/>
  <c r="P327" i="38" s="1"/>
  <c r="L83" i="38"/>
  <c r="L13" i="38"/>
  <c r="O96" i="38"/>
  <c r="W12" i="38"/>
  <c r="R133" i="38"/>
  <c r="K345" i="38"/>
  <c r="U47" i="38"/>
  <c r="O83" i="38"/>
  <c r="O499" i="38"/>
  <c r="M133" i="38"/>
  <c r="L345" i="38"/>
  <c r="K149" i="38"/>
  <c r="S243" i="38"/>
  <c r="S107" i="38"/>
  <c r="R89" i="38"/>
  <c r="U223" i="38"/>
  <c r="L485" i="38"/>
  <c r="R485" i="38"/>
  <c r="S96" i="38"/>
  <c r="X133" i="38"/>
  <c r="S526" i="38"/>
  <c r="N485" i="38"/>
  <c r="S47" i="38"/>
  <c r="N345" i="38"/>
  <c r="N133" i="38"/>
  <c r="R398" i="38"/>
  <c r="R397" i="38" s="1"/>
  <c r="R83" i="38"/>
  <c r="W526" i="38"/>
  <c r="R328" i="38"/>
  <c r="L164" i="38"/>
  <c r="N96" i="38"/>
  <c r="X96" i="38"/>
  <c r="Q526" i="38"/>
  <c r="M345" i="38"/>
  <c r="L107" i="38"/>
  <c r="U89" i="38"/>
  <c r="L312" i="38"/>
  <c r="V118" i="38"/>
  <c r="S164" i="38"/>
  <c r="L47" i="38"/>
  <c r="M13" i="38"/>
  <c r="O133" i="38"/>
  <c r="X83" i="38"/>
  <c r="N118" i="38"/>
  <c r="V13" i="38"/>
  <c r="X499" i="38"/>
  <c r="W164" i="38"/>
  <c r="V499" i="38"/>
  <c r="W499" i="38"/>
  <c r="O149" i="38"/>
  <c r="S83" i="38"/>
  <c r="R96" i="38"/>
  <c r="W397" i="38"/>
  <c r="V47" i="38"/>
  <c r="X118" i="38"/>
  <c r="Y560" i="38"/>
  <c r="S499" i="38"/>
  <c r="V467" i="38"/>
  <c r="O47" i="38"/>
  <c r="K13" i="38"/>
  <c r="M328" i="38"/>
  <c r="V107" i="38"/>
  <c r="R260" i="38"/>
  <c r="AA107" i="38"/>
  <c r="M398" i="38"/>
  <c r="K526" i="38"/>
  <c r="K499" i="38"/>
  <c r="P526" i="38"/>
  <c r="T345" i="38"/>
  <c r="T327" i="38" s="1"/>
  <c r="R107" i="38"/>
  <c r="X526" i="38"/>
  <c r="M118" i="38"/>
  <c r="U398" i="38"/>
  <c r="R149" i="38"/>
  <c r="K107" i="38"/>
  <c r="AA207" i="38"/>
  <c r="Y389" i="38"/>
  <c r="Y327" i="38" s="1"/>
  <c r="Z509" i="38"/>
  <c r="Z499" i="38" s="1"/>
  <c r="Z13" i="38"/>
  <c r="Z12" i="38" s="1"/>
  <c r="F12" i="38"/>
  <c r="H12" i="38" s="1"/>
  <c r="Q13" i="29"/>
  <c r="I7" i="27" s="1"/>
  <c r="I14" i="27" s="1"/>
  <c r="K8" i="29"/>
  <c r="I8" i="29"/>
  <c r="O8" i="29"/>
  <c r="O13" i="29" s="1"/>
  <c r="M8" i="29"/>
  <c r="Z526" i="38"/>
  <c r="M22" i="24"/>
  <c r="Z222" i="38"/>
  <c r="F13" i="38"/>
  <c r="J13" i="38" s="1"/>
  <c r="AB47" i="38"/>
  <c r="AE47" i="38" s="1"/>
  <c r="D106" i="38"/>
  <c r="O8" i="44"/>
  <c r="K8" i="44"/>
  <c r="K12" i="44" s="1"/>
  <c r="M8" i="44"/>
  <c r="I8" i="44"/>
  <c r="I12" i="44" s="1"/>
  <c r="Q12" i="44"/>
  <c r="I19" i="27" s="1"/>
  <c r="J527" i="38"/>
  <c r="AE29" i="38"/>
  <c r="AR29" i="38" s="1"/>
  <c r="T13" i="38"/>
  <c r="AB13" i="38"/>
  <c r="D5" i="8"/>
  <c r="C5" i="27" s="1"/>
  <c r="C13" i="27" s="1"/>
  <c r="AR118" i="38"/>
  <c r="AR107" i="38"/>
  <c r="AR89" i="38"/>
  <c r="AD13" i="38"/>
  <c r="AD12" i="38" s="1"/>
  <c r="AA13" i="38"/>
  <c r="AJ47" i="38"/>
  <c r="AM64" i="38"/>
  <c r="AR64" i="38" s="1"/>
  <c r="AC13" i="38"/>
  <c r="AE28" i="38"/>
  <c r="AR28" i="38" s="1"/>
  <c r="J467" i="38"/>
  <c r="Y190" i="38"/>
  <c r="J541" i="38"/>
  <c r="F397" i="38"/>
  <c r="J397" i="38" s="1"/>
  <c r="H541" i="38"/>
  <c r="AE190" i="38"/>
  <c r="J489" i="38"/>
  <c r="J560" i="38"/>
  <c r="AR96" i="38"/>
  <c r="AI223" i="38"/>
  <c r="AR223" i="38" s="1"/>
  <c r="D222" i="38"/>
  <c r="H315" i="38"/>
  <c r="J164" i="38"/>
  <c r="H248" i="38"/>
  <c r="J223" i="38"/>
  <c r="H500" i="38"/>
  <c r="AR133" i="38"/>
  <c r="AC222" i="38"/>
  <c r="AE222" i="38" s="1"/>
  <c r="AR83" i="38"/>
  <c r="Y397" i="38"/>
  <c r="J383" i="38"/>
  <c r="J267" i="38"/>
  <c r="AC106" i="38"/>
  <c r="AL566" i="38"/>
  <c r="AQ397" i="38"/>
  <c r="AR397" i="38" s="1"/>
  <c r="AR499" i="38"/>
  <c r="AM327" i="38"/>
  <c r="J499" i="38"/>
  <c r="AG566" i="38"/>
  <c r="J526" i="38"/>
  <c r="Y499" i="38"/>
  <c r="AR526" i="38"/>
  <c r="AP566" i="38"/>
  <c r="AR389" i="38"/>
  <c r="J260" i="38"/>
  <c r="Y222" i="38"/>
  <c r="AR328" i="38"/>
  <c r="J389" i="38"/>
  <c r="AM222" i="38"/>
  <c r="Y12" i="38"/>
  <c r="H328" i="38"/>
  <c r="AN566" i="38"/>
  <c r="AQ327" i="38"/>
  <c r="AR398" i="38"/>
  <c r="AQ106" i="38"/>
  <c r="J398" i="38"/>
  <c r="H398" i="38"/>
  <c r="AB327" i="38"/>
  <c r="H235" i="38"/>
  <c r="J235" i="38"/>
  <c r="AR149" i="38"/>
  <c r="H243" i="38"/>
  <c r="AM106" i="38"/>
  <c r="AI327" i="38"/>
  <c r="AQ222" i="38"/>
  <c r="AK566" i="38"/>
  <c r="F327" i="38"/>
  <c r="J312" i="38"/>
  <c r="AO566" i="38"/>
  <c r="AQ12" i="38"/>
  <c r="AI12" i="38"/>
  <c r="AF566" i="38"/>
  <c r="J118" i="38"/>
  <c r="H118" i="38"/>
  <c r="M222" i="38" l="1"/>
  <c r="K13" i="29"/>
  <c r="M13" i="29"/>
  <c r="R190" i="38"/>
  <c r="R106" i="38" s="1"/>
  <c r="I22" i="24"/>
  <c r="I34" i="24" s="1"/>
  <c r="K22" i="24"/>
  <c r="I25" i="27"/>
  <c r="I27" i="27" s="1"/>
  <c r="O22" i="24"/>
  <c r="I13" i="29"/>
  <c r="U327" i="38"/>
  <c r="S397" i="38"/>
  <c r="M397" i="38"/>
  <c r="L190" i="38"/>
  <c r="M12" i="44"/>
  <c r="O12" i="44"/>
  <c r="X222" i="38"/>
  <c r="F222" i="38"/>
  <c r="J222" i="38" s="1"/>
  <c r="K34" i="24"/>
  <c r="T12" i="38"/>
  <c r="T566" i="38" s="1"/>
  <c r="O34" i="24"/>
  <c r="AA222" i="38"/>
  <c r="O397" i="38"/>
  <c r="L222" i="38"/>
  <c r="AE327" i="38"/>
  <c r="AR327" i="38" s="1"/>
  <c r="O327" i="38"/>
  <c r="P106" i="38"/>
  <c r="P566" i="38" s="1"/>
  <c r="V327" i="38"/>
  <c r="AD566" i="38"/>
  <c r="H345" i="38"/>
  <c r="V222" i="38"/>
  <c r="AH190" i="38"/>
  <c r="AI199" i="38"/>
  <c r="AR199" i="38" s="1"/>
  <c r="F199" i="38"/>
  <c r="E190" i="38"/>
  <c r="H204" i="38"/>
  <c r="J204" i="38"/>
  <c r="R327" i="38"/>
  <c r="K327" i="38"/>
  <c r="Z397" i="38"/>
  <c r="Z566" i="38" s="1"/>
  <c r="AA190" i="38"/>
  <c r="AA106" i="38" s="1"/>
  <c r="O222" i="38"/>
  <c r="AA397" i="38"/>
  <c r="M190" i="38"/>
  <c r="M106" i="38" s="1"/>
  <c r="K397" i="38"/>
  <c r="M34" i="24"/>
  <c r="AA12" i="38"/>
  <c r="R222" i="38"/>
  <c r="U222" i="38"/>
  <c r="S327" i="38"/>
  <c r="N222" i="38"/>
  <c r="Y106" i="38"/>
  <c r="Y566" i="38" s="1"/>
  <c r="V397" i="38"/>
  <c r="O190" i="38"/>
  <c r="O106" i="38" s="1"/>
  <c r="N12" i="38"/>
  <c r="AA327" i="38"/>
  <c r="U190" i="38"/>
  <c r="U106" i="38" s="1"/>
  <c r="K12" i="38"/>
  <c r="L327" i="38"/>
  <c r="X106" i="38"/>
  <c r="U397" i="38"/>
  <c r="X327" i="38"/>
  <c r="M12" i="38"/>
  <c r="U12" i="38"/>
  <c r="M327" i="38"/>
  <c r="N397" i="38"/>
  <c r="N106" i="38"/>
  <c r="K222" i="38"/>
  <c r="L12" i="38"/>
  <c r="X397" i="38"/>
  <c r="V106" i="38"/>
  <c r="L106" i="38"/>
  <c r="N327" i="38"/>
  <c r="R12" i="38"/>
  <c r="W106" i="38"/>
  <c r="W566" i="38" s="1"/>
  <c r="S12" i="38"/>
  <c r="Q106" i="38"/>
  <c r="Q566" i="38" s="1"/>
  <c r="X12" i="38"/>
  <c r="S106" i="38"/>
  <c r="L397" i="38"/>
  <c r="S222" i="38"/>
  <c r="O12" i="38"/>
  <c r="V12" i="38"/>
  <c r="K106" i="38"/>
  <c r="J12" i="38"/>
  <c r="H13" i="38"/>
  <c r="AB12" i="38"/>
  <c r="AB566" i="38" s="1"/>
  <c r="AE13" i="38"/>
  <c r="AR13" i="38" s="1"/>
  <c r="AC12" i="38"/>
  <c r="AM47" i="38"/>
  <c r="AR47" i="38" s="1"/>
  <c r="AJ12" i="38"/>
  <c r="H397" i="38"/>
  <c r="D566" i="38"/>
  <c r="AR222" i="38"/>
  <c r="AE106" i="38"/>
  <c r="AQ566" i="38"/>
  <c r="J327" i="38"/>
  <c r="H327" i="38"/>
  <c r="H222" i="38" l="1"/>
  <c r="E106" i="38"/>
  <c r="F190" i="38"/>
  <c r="J199" i="38"/>
  <c r="H199" i="38"/>
  <c r="AH106" i="38"/>
  <c r="AI190" i="38"/>
  <c r="AR190" i="38" s="1"/>
  <c r="AA566" i="38"/>
  <c r="O566" i="38"/>
  <c r="K566" i="38"/>
  <c r="U566" i="38"/>
  <c r="M566" i="38"/>
  <c r="N566" i="38"/>
  <c r="X566" i="38"/>
  <c r="V566" i="38"/>
  <c r="R566" i="38"/>
  <c r="L566" i="38"/>
  <c r="S566" i="38"/>
  <c r="AE12" i="38"/>
  <c r="F8" i="27"/>
  <c r="AM12" i="38"/>
  <c r="AJ566" i="38"/>
  <c r="AM566" i="38" s="1"/>
  <c r="AC566" i="38"/>
  <c r="AE566" i="38" s="1"/>
  <c r="H190" i="38" l="1"/>
  <c r="J190" i="38"/>
  <c r="AH566" i="38"/>
  <c r="AI566" i="38" s="1"/>
  <c r="AR566" i="38" s="1"/>
  <c r="AI106" i="38"/>
  <c r="AR106" i="38" s="1"/>
  <c r="E566" i="38"/>
  <c r="F106" i="38"/>
  <c r="AR12" i="38"/>
  <c r="H106" i="38" l="1"/>
  <c r="J106" i="38"/>
  <c r="F9" i="27"/>
  <c r="F566" i="38"/>
  <c r="F10" i="27" l="1"/>
  <c r="H566" i="38"/>
  <c r="J566" i="38"/>
</calcChain>
</file>

<file path=xl/comments1.xml><?xml version="1.0" encoding="utf-8"?>
<comments xmlns="http://schemas.openxmlformats.org/spreadsheetml/2006/main">
  <authors>
    <author>karlaflores</author>
    <author>.....</author>
    <author>Alejandro Carías</author>
  </authors>
  <commentList>
    <comment ref="U7" authorId="0" shapeId="0">
      <text>
        <r>
          <rPr>
            <sz val="9"/>
            <color indexed="81"/>
            <rFont val="Tahoma"/>
            <family val="2"/>
          </rPr>
          <t xml:space="preserve">
.....:
Indicar donde y en que forma se pueden encontrar las informaciones que permitan verificar el cumplimiento de los resultados </t>
        </r>
      </text>
    </comment>
    <comment ref="X7" authorId="0" shape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shapeId="0">
      <text>
        <r>
          <rPr>
            <b/>
            <sz val="9"/>
            <color indexed="81"/>
            <rFont val="Tahoma"/>
            <family val="2"/>
          </rPr>
          <t>….:
Descripción y cantidad de la población objetivo para el año</t>
        </r>
      </text>
    </comment>
    <comment ref="AC7" authorId="1" shapeId="0">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shape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shapeId="0">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<sst xmlns="http://schemas.openxmlformats.org/spreadsheetml/2006/main" count="11334" uniqueCount="2217">
  <si>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</si>
  <si>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</si>
  <si>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</si>
  <si>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</si>
  <si>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</si>
  <si>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</si>
  <si>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</si>
  <si>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</si>
  <si>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</si>
  <si>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</si>
  <si>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</si>
  <si>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</si>
  <si>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</si>
  <si>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</si>
  <si>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</si>
  <si>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</si>
  <si>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</si>
  <si>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</si>
  <si>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</si>
  <si>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</si>
  <si>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</si>
  <si>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</si>
  <si>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</si>
  <si>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</si>
  <si>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</si>
  <si>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</si>
  <si>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</si>
  <si>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</si>
  <si>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</si>
  <si>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</si>
  <si>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</si>
  <si>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</si>
  <si>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</si>
  <si>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</si>
  <si>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</si>
  <si>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</si>
  <si>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</si>
  <si>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</si>
  <si>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</si>
  <si>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</si>
  <si>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</si>
  <si>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</si>
  <si>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</si>
  <si>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</si>
  <si>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</si>
  <si>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</si>
  <si>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</si>
  <si>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</si>
  <si>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</si>
  <si>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</si>
  <si>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</si>
  <si>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</si>
  <si>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</si>
  <si>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</si>
  <si>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</si>
  <si>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</si>
  <si>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</si>
  <si>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</si>
  <si>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</si>
  <si>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</si>
  <si>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</si>
  <si>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</si>
  <si>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</si>
  <si>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</si>
  <si>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</si>
  <si>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</si>
  <si>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</si>
  <si>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</si>
  <si>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Cultura de Innovación Institucional y Educativa</t>
  </si>
  <si>
    <t>Aseguramiento de la Calidad y Mejoramiento Ambiental</t>
  </si>
  <si>
    <t>Total</t>
  </si>
  <si>
    <t>Posgrado</t>
  </si>
  <si>
    <t>Fortalecimiento Institucional</t>
  </si>
  <si>
    <t>Gestión Administrativa y  financiera en apoyo al Desarrollo Académico</t>
  </si>
  <si>
    <t>Gestión del Talento Humano, Administrativo y Docente</t>
  </si>
  <si>
    <t>Conversión del Dólar a Lempiras</t>
  </si>
  <si>
    <t>Martes, 07 de Marzo del 2017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</si>
  <si>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</si>
  <si>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</si>
  <si>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</si>
  <si>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</si>
  <si>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</si>
  <si>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</si>
  <si>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</si>
  <si>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</si>
  <si>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</si>
  <si>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</si>
  <si>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</si>
  <si>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</si>
  <si>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</si>
  <si>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</si>
  <si>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</si>
  <si>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</si>
  <si>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</si>
  <si>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</si>
  <si>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</si>
  <si>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</si>
  <si>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</si>
  <si>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</si>
  <si>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</si>
  <si>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</si>
  <si>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</si>
  <si>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</si>
  <si>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</si>
  <si>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</si>
  <si>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</si>
  <si>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</si>
  <si>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</si>
  <si>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</si>
  <si>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</si>
  <si>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</si>
  <si>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</si>
  <si>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</si>
  <si>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</si>
  <si>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</si>
  <si>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</si>
  <si>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</si>
  <si>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</si>
  <si>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</si>
  <si>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</si>
  <si>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</si>
  <si>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</si>
  <si>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</si>
  <si>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</si>
  <si>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</si>
  <si>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</si>
  <si>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</si>
  <si>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</si>
  <si>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</si>
  <si>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</si>
  <si>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</si>
  <si>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</si>
  <si>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</si>
  <si>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</si>
  <si>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</si>
  <si>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</si>
  <si>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</si>
  <si>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</si>
  <si>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</si>
  <si>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</si>
  <si>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</si>
  <si>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</si>
  <si>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</si>
  <si>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</si>
  <si>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</si>
  <si>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</si>
  <si>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</si>
  <si>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</si>
  <si>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</si>
  <si>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</si>
  <si>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</si>
  <si>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</si>
  <si>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</si>
  <si>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</si>
  <si>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</si>
  <si>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</si>
  <si>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</si>
  <si>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</si>
  <si>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</si>
  <si>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</si>
  <si>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</si>
  <si>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</si>
  <si>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</si>
  <si>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</si>
  <si>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</si>
  <si>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</si>
  <si>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</si>
  <si>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</si>
  <si>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</si>
  <si>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</si>
  <si>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</si>
  <si>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</si>
  <si>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</si>
  <si>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</si>
  <si>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</si>
  <si>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</si>
  <si>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</si>
  <si>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</si>
  <si>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</si>
  <si>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</si>
  <si>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</si>
  <si>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</si>
  <si>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</si>
  <si>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</si>
  <si>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</si>
  <si>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</si>
  <si>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</si>
  <si>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</si>
  <si>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</si>
  <si>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</si>
  <si>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</si>
  <si>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</si>
  <si>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</si>
  <si>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</si>
  <si>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</si>
  <si>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</si>
  <si>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</si>
  <si>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</si>
  <si>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</si>
  <si>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</si>
  <si>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</si>
  <si>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</si>
  <si>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</si>
  <si>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</si>
  <si>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</si>
  <si>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</si>
  <si>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</si>
  <si>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</si>
  <si>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</si>
  <si>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</si>
  <si>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</si>
  <si>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</si>
  <si>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</si>
  <si>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</si>
  <si>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</si>
  <si>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</si>
  <si>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</si>
  <si>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</si>
  <si>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</si>
  <si>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</si>
  <si>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</si>
  <si>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</si>
  <si>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</si>
  <si>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</si>
  <si>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</si>
  <si>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</si>
  <si>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</si>
  <si>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</si>
  <si>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</si>
  <si>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</si>
  <si>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</si>
  <si>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</si>
  <si>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</si>
  <si>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</si>
  <si>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</si>
  <si>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</si>
  <si>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</si>
  <si>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</si>
  <si>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</si>
  <si>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</si>
  <si>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</si>
  <si>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</si>
  <si>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</si>
  <si>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</si>
  <si>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</si>
  <si>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</si>
  <si>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</si>
  <si>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</si>
  <si>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</si>
  <si>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</si>
  <si>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</si>
  <si>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</si>
  <si>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</si>
  <si>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</si>
  <si>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</si>
  <si>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</si>
  <si>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</si>
  <si>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</si>
  <si>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</si>
  <si>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</si>
  <si>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</si>
  <si>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</si>
  <si>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</si>
  <si>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</si>
  <si>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</si>
  <si>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</si>
  <si>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</si>
  <si>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</si>
  <si>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</si>
  <si>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</si>
  <si>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</si>
  <si>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</si>
  <si>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</si>
  <si>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</si>
  <si>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</si>
  <si>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</si>
  <si>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</si>
  <si>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</si>
  <si>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</si>
  <si>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</si>
  <si>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</si>
  <si>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</si>
  <si>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</si>
  <si>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</si>
  <si>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</si>
  <si>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</si>
  <si>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</si>
  <si>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</si>
  <si>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</si>
  <si>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</si>
  <si>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</si>
  <si>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</si>
  <si>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</si>
  <si>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</si>
  <si>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</si>
  <si>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</si>
  <si>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</si>
  <si>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</si>
  <si>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</si>
  <si>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</si>
  <si>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</si>
  <si>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</si>
  <si>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</si>
  <si>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</si>
  <si>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</si>
  <si>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</si>
  <si>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</si>
  <si>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</si>
  <si>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</si>
  <si>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</si>
  <si>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</si>
  <si>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</si>
  <si>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</si>
  <si>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</si>
  <si>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</si>
  <si>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</si>
  <si>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</si>
  <si>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</si>
  <si>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</si>
  <si>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</si>
  <si>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</si>
  <si>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</si>
  <si>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</si>
  <si>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</si>
  <si>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</si>
  <si>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</si>
  <si>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</si>
  <si>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</si>
  <si>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</si>
  <si>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</si>
  <si>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</si>
  <si>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</si>
  <si>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</si>
  <si>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</si>
  <si>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</si>
  <si>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</si>
  <si>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</si>
  <si>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</si>
  <si>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</si>
  <si>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</si>
  <si>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</si>
  <si>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</si>
  <si>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</si>
  <si>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</si>
  <si>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</si>
  <si>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</si>
  <si>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</si>
  <si>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</si>
  <si>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</si>
  <si>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</si>
  <si>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</si>
  <si>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</si>
  <si>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</si>
  <si>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</si>
  <si>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</si>
  <si>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</si>
  <si>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</si>
  <si>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</si>
  <si>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</si>
  <si>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</si>
  <si>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</si>
  <si>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</si>
  <si>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</si>
  <si>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</si>
  <si>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</si>
  <si>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</si>
  <si>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</si>
  <si>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</si>
  <si>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</si>
  <si>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</si>
  <si>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</si>
  <si>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</si>
  <si>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</si>
  <si>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</si>
  <si>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</si>
  <si>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</si>
  <si>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</si>
  <si>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</si>
  <si>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</si>
  <si>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</si>
  <si>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</si>
  <si>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</si>
  <si>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</si>
  <si>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</si>
  <si>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</si>
  <si>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</si>
  <si>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</si>
  <si>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</si>
  <si>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</si>
  <si>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</si>
  <si>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</si>
  <si>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</si>
  <si>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</si>
  <si>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</si>
  <si>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</si>
  <si>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</si>
  <si>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</si>
  <si>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</si>
  <si>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</si>
  <si>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</si>
  <si>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</si>
  <si>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</si>
  <si>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</si>
  <si>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</si>
  <si>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</si>
  <si>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</si>
  <si>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</si>
  <si>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</si>
  <si>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</si>
  <si>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</si>
  <si>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</si>
  <si>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</si>
  <si>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</si>
  <si>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</si>
  <si>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</si>
  <si>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</si>
  <si>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</si>
  <si>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</si>
  <si>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</si>
  <si>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</si>
  <si>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</si>
  <si>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</si>
  <si>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</si>
  <si>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</si>
  <si>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</si>
  <si>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</si>
  <si>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</si>
  <si>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</si>
  <si>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</si>
  <si>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</si>
  <si>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</si>
  <si>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</si>
  <si>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</si>
  <si>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</si>
  <si>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</si>
  <si>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</si>
  <si>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</si>
  <si>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</si>
  <si>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</si>
  <si>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</si>
  <si>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</si>
  <si>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</si>
  <si>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</si>
  <si>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</si>
  <si>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</si>
  <si>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</si>
  <si>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</si>
  <si>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</si>
  <si>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</si>
  <si>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</si>
  <si>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</si>
  <si>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</si>
  <si>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</si>
  <si>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</si>
  <si>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</si>
  <si>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</si>
  <si>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</si>
  <si>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</si>
  <si>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</si>
  <si>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</si>
  <si>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</si>
  <si>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</si>
  <si>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</si>
  <si>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</si>
  <si>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</si>
  <si>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</si>
  <si>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</si>
  <si>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</si>
  <si>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</si>
  <si>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</si>
  <si>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</si>
  <si>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</si>
  <si>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</si>
  <si>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</si>
  <si>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</si>
  <si>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</si>
  <si>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</si>
  <si>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</si>
  <si>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</si>
  <si>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</si>
  <si>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</si>
  <si>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</si>
  <si>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</si>
  <si>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</si>
  <si>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</si>
  <si>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</si>
  <si>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</si>
  <si>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</si>
  <si>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</si>
  <si>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</si>
  <si>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</si>
  <si>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</si>
  <si>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</si>
  <si>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</si>
  <si>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</si>
  <si>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</si>
  <si>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</si>
  <si>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</si>
  <si>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</si>
  <si>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</si>
  <si>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</si>
  <si>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</si>
  <si>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</si>
  <si>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</si>
  <si>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</si>
  <si>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</si>
  <si>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</si>
  <si>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</si>
  <si>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</si>
  <si>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</si>
  <si>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</si>
  <si>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</si>
  <si>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</si>
  <si>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</si>
  <si>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</si>
  <si>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</si>
  <si>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</si>
  <si>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</si>
  <si>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</si>
  <si>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</si>
  <si>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</si>
  <si>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</si>
  <si>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</si>
  <si>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</si>
  <si>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</si>
  <si>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</si>
  <si>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</si>
  <si>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</si>
  <si>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</si>
  <si>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</si>
  <si>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</si>
  <si>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</si>
  <si>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</si>
  <si>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</si>
  <si>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</si>
  <si>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</si>
  <si>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</si>
  <si>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</si>
  <si>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</si>
  <si>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</si>
  <si>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</si>
  <si>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</si>
  <si>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</si>
  <si>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</si>
  <si>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</si>
  <si>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</si>
  <si>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</si>
  <si>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</si>
  <si>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</si>
  <si>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</si>
  <si>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</si>
  <si>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</si>
  <si>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</si>
  <si>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</si>
  <si>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</si>
  <si>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</si>
  <si>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</si>
  <si>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</si>
  <si>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</si>
  <si>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</si>
  <si>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</si>
  <si>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</si>
  <si>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</si>
  <si>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</si>
  <si>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</si>
  <si>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</si>
  <si>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</si>
  <si>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</si>
  <si>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</si>
  <si>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</si>
  <si>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</si>
  <si>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</si>
  <si>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</si>
  <si>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</si>
  <si>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</si>
  <si>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</si>
  <si>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</si>
  <si>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</si>
  <si>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</si>
  <si>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</si>
  <si>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</si>
  <si>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</si>
  <si>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</si>
  <si>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</si>
  <si>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</si>
  <si>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</si>
  <si>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</si>
  <si>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</si>
  <si>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</si>
  <si>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</si>
  <si>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</si>
  <si>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</si>
  <si>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</si>
  <si>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</si>
  <si>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</si>
  <si>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</si>
  <si>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</si>
  <si>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</si>
  <si>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</si>
  <si>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</si>
  <si>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</si>
  <si>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</si>
  <si>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</si>
  <si>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</si>
  <si>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</si>
  <si>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</si>
  <si>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</si>
  <si>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</si>
  <si>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</si>
  <si>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</si>
  <si>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</si>
  <si>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</si>
  <si>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</si>
  <si>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</si>
  <si>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</si>
  <si>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</si>
  <si>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</si>
  <si>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</si>
  <si>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</si>
  <si>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</si>
  <si>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</si>
  <si>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</si>
  <si>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</si>
  <si>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</si>
  <si>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</si>
  <si>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</si>
  <si>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</si>
  <si>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</si>
  <si>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</si>
  <si>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</si>
  <si>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</si>
  <si>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</si>
  <si>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</si>
  <si>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</si>
  <si>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</si>
  <si>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</si>
  <si>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</si>
  <si>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</si>
  <si>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</si>
  <si>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</si>
  <si>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</si>
  <si>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</si>
  <si>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</si>
  <si>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</si>
  <si>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</si>
  <si>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</si>
  <si>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</si>
  <si>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</si>
  <si>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</si>
  <si>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</si>
  <si>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</si>
  <si>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</si>
  <si>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</si>
  <si>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</si>
  <si>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</si>
  <si>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</si>
  <si>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</si>
  <si>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</si>
  <si>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</si>
  <si>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</si>
  <si>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</si>
  <si>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</si>
  <si>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</si>
  <si>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</si>
  <si>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</si>
  <si>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</si>
  <si>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</si>
  <si>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</si>
  <si>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</si>
  <si>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</si>
  <si>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</si>
  <si>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</si>
  <si>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</si>
  <si>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</si>
  <si>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</si>
  <si>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</si>
  <si>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</si>
  <si>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</si>
  <si>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</si>
  <si>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</si>
  <si>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</si>
  <si>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</si>
  <si>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</si>
  <si>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</si>
  <si>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</si>
  <si>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</si>
  <si>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</si>
  <si>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</si>
  <si>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</si>
  <si>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</si>
  <si>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</si>
  <si>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</si>
  <si>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</si>
  <si>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</si>
  <si>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</si>
  <si>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</si>
  <si>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</si>
  <si>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</si>
  <si>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</si>
  <si>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</si>
  <si>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</si>
  <si>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</si>
  <si>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</si>
  <si>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</si>
  <si>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</si>
  <si>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</si>
  <si>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2018</t>
  </si>
  <si>
    <t>cifras en L.</t>
  </si>
  <si>
    <t>Dimensiones</t>
  </si>
  <si>
    <t>Objeto de Gasto</t>
  </si>
  <si>
    <t>Descripción de Cuenta</t>
  </si>
  <si>
    <t>Programa / Proyecto 2018</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</si>
  <si>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</si>
  <si>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</si>
  <si>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</si>
  <si>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</si>
  <si>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</si>
  <si>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</si>
  <si>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</si>
  <si>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</si>
  <si>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</si>
  <si>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</si>
  <si>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</si>
  <si>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</si>
  <si>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</si>
  <si>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</si>
  <si>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</si>
  <si>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</si>
  <si>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</si>
  <si>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</si>
  <si>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</si>
  <si>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</si>
  <si>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</si>
  <si>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</si>
  <si>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PAC</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</si>
  <si>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</si>
  <si>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</si>
  <si>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</si>
  <si>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</si>
  <si>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</si>
  <si>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</si>
  <si>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</si>
  <si>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</si>
  <si>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</si>
  <si>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</si>
  <si>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</si>
  <si>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</si>
  <si>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</si>
  <si>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</si>
  <si>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</si>
  <si>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</si>
  <si>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</si>
  <si>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</si>
  <si>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</si>
  <si>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</si>
  <si>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</si>
  <si>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</si>
  <si>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</si>
  <si>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</si>
  <si>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</si>
  <si>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</si>
  <si>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</si>
  <si>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</si>
  <si>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</si>
  <si>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</si>
  <si>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</si>
  <si>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</si>
  <si>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</si>
  <si>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</si>
  <si>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</si>
  <si>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</si>
  <si>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</si>
  <si>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</si>
  <si>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</si>
  <si>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</si>
  <si>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</si>
  <si>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</si>
  <si>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</si>
  <si>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</si>
  <si>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</si>
  <si>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</si>
  <si>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</si>
  <si>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</si>
  <si>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</si>
  <si>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</si>
  <si>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</si>
  <si>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</si>
  <si>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</si>
  <si>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</si>
  <si>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</si>
  <si>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</si>
  <si>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</si>
  <si>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</si>
  <si>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</si>
  <si>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</si>
  <si>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</si>
  <si>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</si>
  <si>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</si>
  <si>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</si>
  <si>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</si>
  <si>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</si>
  <si>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</si>
  <si>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</si>
  <si>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</si>
  <si>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</si>
  <si>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</si>
  <si>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</si>
  <si>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</si>
  <si>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</si>
  <si>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</si>
  <si>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</si>
  <si>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</si>
  <si>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</si>
  <si>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</si>
  <si>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</si>
  <si>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</si>
  <si>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</si>
  <si>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</si>
  <si>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</si>
  <si>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</si>
  <si>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</si>
  <si>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</si>
  <si>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</si>
  <si>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</si>
  <si>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</si>
  <si>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</si>
  <si>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</si>
  <si>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</si>
  <si>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</si>
  <si>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</si>
  <si>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</si>
  <si>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</si>
  <si>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</si>
  <si>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</si>
  <si>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</si>
  <si>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</si>
  <si>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</si>
  <si>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</si>
  <si>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</si>
  <si>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</si>
  <si>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</si>
  <si>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</si>
  <si>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</si>
  <si>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</si>
  <si>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</si>
  <si>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</si>
  <si>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</si>
  <si>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</si>
  <si>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</si>
  <si>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</si>
  <si>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</si>
  <si>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</si>
  <si>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</si>
  <si>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</si>
  <si>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</si>
  <si>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</si>
  <si>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</si>
  <si>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</si>
  <si>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</si>
  <si>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</si>
  <si>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</si>
  <si>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</si>
  <si>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</si>
  <si>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</si>
  <si>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</si>
  <si>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</si>
  <si>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</si>
  <si>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</si>
  <si>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</si>
  <si>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</si>
  <si>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</si>
  <si>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</si>
  <si>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</si>
  <si>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</si>
  <si>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</si>
  <si>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</si>
  <si>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</si>
  <si>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</si>
  <si>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</si>
  <si>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</si>
  <si>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</si>
  <si>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</si>
  <si>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</si>
  <si>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</si>
  <si>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</si>
  <si>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</si>
  <si>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</si>
  <si>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</si>
  <si>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</si>
  <si>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</si>
  <si>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</si>
  <si>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</si>
  <si>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</si>
  <si>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</si>
  <si>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</si>
  <si>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</si>
  <si>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</si>
  <si>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</si>
  <si>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</si>
  <si>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</si>
  <si>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</si>
  <si>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</si>
  <si>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</si>
  <si>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</si>
  <si>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</si>
  <si>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</si>
  <si>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</si>
  <si>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</si>
  <si>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</si>
  <si>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</si>
  <si>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</si>
  <si>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</si>
  <si>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</si>
  <si>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</si>
  <si>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</si>
  <si>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</si>
  <si>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</si>
  <si>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</si>
  <si>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</si>
  <si>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</si>
  <si>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</si>
  <si>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</si>
  <si>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</si>
  <si>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</si>
  <si>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</si>
  <si>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</si>
  <si>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</si>
  <si>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</si>
  <si>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</si>
  <si>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</si>
  <si>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</si>
  <si>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</si>
  <si>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</si>
  <si>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</si>
  <si>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</si>
  <si>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</si>
  <si>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</si>
  <si>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</si>
  <si>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</si>
  <si>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</si>
  <si>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</si>
  <si>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</si>
  <si>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</si>
  <si>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</si>
  <si>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</si>
  <si>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</si>
  <si>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</si>
  <si>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</si>
  <si>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</si>
  <si>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</si>
  <si>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</si>
  <si>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</si>
  <si>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</si>
  <si>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</si>
  <si>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</si>
  <si>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</si>
  <si>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</si>
  <si>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</si>
  <si>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</si>
  <si>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</si>
  <si>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</si>
  <si>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</si>
  <si>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</si>
  <si>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</si>
  <si>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</si>
  <si>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</si>
  <si>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</si>
  <si>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</si>
  <si>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</si>
  <si>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</si>
  <si>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</si>
  <si>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</si>
  <si>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</si>
  <si>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</si>
  <si>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</si>
  <si>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</si>
  <si>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</si>
  <si>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</si>
  <si>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</si>
  <si>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</si>
  <si>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</si>
  <si>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</si>
  <si>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</si>
  <si>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</si>
  <si>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</si>
  <si>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</si>
  <si>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</si>
  <si>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</si>
  <si>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</si>
  <si>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</si>
  <si>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</si>
  <si>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</si>
  <si>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</si>
  <si>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</si>
  <si>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</si>
  <si>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</si>
  <si>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</si>
  <si>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</si>
  <si>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</si>
  <si>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</si>
  <si>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</si>
  <si>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</si>
  <si>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</si>
  <si>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</si>
  <si>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</si>
  <si>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</si>
  <si>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</si>
  <si>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</si>
  <si>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</si>
  <si>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</si>
  <si>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</si>
  <si>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</si>
  <si>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</si>
  <si>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</si>
  <si>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</si>
  <si>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</si>
  <si>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</si>
  <si>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</si>
  <si>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</si>
  <si>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</si>
  <si>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</si>
  <si>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</si>
  <si>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</si>
  <si>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</si>
  <si>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</si>
  <si>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</si>
  <si>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</si>
  <si>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</si>
  <si>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</si>
  <si>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</si>
  <si>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</si>
  <si>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</si>
  <si>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</si>
  <si>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</si>
  <si>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</si>
  <si>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</si>
  <si>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</si>
  <si>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</si>
  <si>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</si>
  <si>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</si>
  <si>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</si>
  <si>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</si>
  <si>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</si>
  <si>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</si>
  <si>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</si>
  <si>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</si>
  <si>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</si>
  <si>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</si>
  <si>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</si>
  <si>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</si>
  <si>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</si>
  <si>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</si>
  <si>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</si>
  <si>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</si>
  <si>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</si>
  <si>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</si>
  <si>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</si>
  <si>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</si>
  <si>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</si>
  <si>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</si>
  <si>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</si>
  <si>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</si>
  <si>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</si>
  <si>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</si>
  <si>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</si>
  <si>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</si>
  <si>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</si>
  <si>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</si>
  <si>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</si>
  <si>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</si>
  <si>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</si>
  <si>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</si>
  <si>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</si>
  <si>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</si>
  <si>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</si>
  <si>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</si>
  <si>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</si>
  <si>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</si>
  <si>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</si>
  <si>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</si>
  <si>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</si>
  <si>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</si>
  <si>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</si>
  <si>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</si>
  <si>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</si>
  <si>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</si>
  <si>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</si>
  <si>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</si>
  <si>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</si>
  <si>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</si>
  <si>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</si>
  <si>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</si>
  <si>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</si>
  <si>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</si>
  <si>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</si>
  <si>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</si>
  <si>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</si>
  <si>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</si>
  <si>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</si>
  <si>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</si>
  <si>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</si>
  <si>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</si>
  <si>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</si>
  <si>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</si>
  <si>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</si>
  <si>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</si>
  <si>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</si>
  <si>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</si>
  <si>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</si>
  <si>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</si>
  <si>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</si>
  <si>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</si>
  <si>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</si>
  <si>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</si>
  <si>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</si>
  <si>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</si>
  <si>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</si>
  <si>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</si>
  <si>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</si>
  <si>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</si>
  <si>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</si>
  <si>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</si>
  <si>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</si>
  <si>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</si>
  <si>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</si>
  <si>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</si>
  <si>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</si>
  <si>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</si>
  <si>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</si>
  <si>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</si>
  <si>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</si>
  <si>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</si>
  <si>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</si>
  <si>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</si>
  <si>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</si>
  <si>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</si>
  <si>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</si>
  <si>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</si>
  <si>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</si>
  <si>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</si>
  <si>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</si>
  <si>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</si>
  <si>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</si>
  <si>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</si>
  <si>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</si>
  <si>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</si>
  <si>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</si>
  <si>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</si>
  <si>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</si>
  <si>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</si>
  <si>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</si>
  <si>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</si>
  <si>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</si>
  <si>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</si>
  <si>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</si>
  <si>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</si>
  <si>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</si>
  <si>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</si>
  <si>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</si>
  <si>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</si>
  <si>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</si>
  <si>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</si>
  <si>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</si>
  <si>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</si>
  <si>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</si>
  <si>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</si>
  <si>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</si>
  <si>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</si>
  <si>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</si>
  <si>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</si>
  <si>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</si>
  <si>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</si>
  <si>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</si>
  <si>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</si>
  <si>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</si>
  <si>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</si>
  <si>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</si>
  <si>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</si>
  <si>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</si>
  <si>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</si>
  <si>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</si>
  <si>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</si>
  <si>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</si>
  <si>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</si>
  <si>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</si>
  <si>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</si>
  <si>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</si>
  <si>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</si>
  <si>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</si>
  <si>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</si>
  <si>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</si>
  <si>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</si>
  <si>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</si>
  <si>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</si>
  <si>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</si>
  <si>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</si>
  <si>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</si>
  <si>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</si>
  <si>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</si>
  <si>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</si>
  <si>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</si>
  <si>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</si>
  <si>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</si>
  <si>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</si>
  <si>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</si>
  <si>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</si>
  <si>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</si>
  <si>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</si>
  <si>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</si>
  <si>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</si>
  <si>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</si>
  <si>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</si>
  <si>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</si>
  <si>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</si>
  <si>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</si>
  <si>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</si>
  <si>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</si>
  <si>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</si>
  <si>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</si>
  <si>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</si>
  <si>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</si>
  <si>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</si>
  <si>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</si>
  <si>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</si>
  <si>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</si>
  <si>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</si>
  <si>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</si>
  <si>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</si>
  <si>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</si>
  <si>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</si>
  <si>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</si>
  <si>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</si>
  <si>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</si>
  <si>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</si>
  <si>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</si>
  <si>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</si>
  <si>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</si>
  <si>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</si>
  <si>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</si>
  <si>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</si>
  <si>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</si>
  <si>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</si>
  <si>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</si>
  <si>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</si>
  <si>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</si>
  <si>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</si>
  <si>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</si>
  <si>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</si>
  <si>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</si>
  <si>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</si>
  <si>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</si>
  <si>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</si>
  <si>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</si>
  <si>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</si>
  <si>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</si>
  <si>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</si>
  <si>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</si>
  <si>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</si>
  <si>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</si>
  <si>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</si>
  <si>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</si>
  <si>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</si>
  <si>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</si>
  <si>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</si>
  <si>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</si>
  <si>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</si>
  <si>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</si>
  <si>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</si>
  <si>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</si>
  <si>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</si>
  <si>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</si>
  <si>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</si>
  <si>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</si>
  <si>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</si>
  <si>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</si>
  <si>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</si>
  <si>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</si>
  <si>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</si>
  <si>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</si>
  <si>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</si>
  <si>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</si>
  <si>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</si>
  <si>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</si>
  <si>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</si>
  <si>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</si>
  <si>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</si>
  <si>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</si>
  <si>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</si>
  <si>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</si>
  <si>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</si>
  <si>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</si>
  <si>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</si>
  <si>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</si>
  <si>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</si>
  <si>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</si>
  <si>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</si>
  <si>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</si>
  <si>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</si>
  <si>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</si>
  <si>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</si>
  <si>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</si>
  <si>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</si>
  <si>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</si>
  <si>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</si>
  <si>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</si>
  <si>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</si>
  <si>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</si>
  <si>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</si>
  <si>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</si>
  <si>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</si>
  <si>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</si>
  <si>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</si>
  <si>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</si>
  <si>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</si>
  <si>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</si>
  <si>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</si>
  <si>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</si>
  <si>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</si>
  <si>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</si>
  <si>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</si>
  <si>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</si>
  <si>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</si>
  <si>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</si>
  <si>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</si>
  <si>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</si>
  <si>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</si>
  <si>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</si>
  <si>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Monto Total en Contratraciones</t>
  </si>
  <si>
    <t>CONTRATACIÓN DE PERSONAL</t>
  </si>
  <si>
    <t>Meses</t>
  </si>
  <si>
    <t>Décimotercer mes</t>
  </si>
  <si>
    <t>Décimocuarto mes</t>
  </si>
  <si>
    <t>Monto Total en Equipo de Oficina</t>
  </si>
  <si>
    <t>EQUIPO DE OFICINA</t>
  </si>
  <si>
    <t>Monto Total en Equipo Tecnológico</t>
  </si>
  <si>
    <t>Tipo de Equipo Tecnológico</t>
  </si>
  <si>
    <t>Monto Total en Actividades Especiales</t>
  </si>
  <si>
    <t xml:space="preserve">Sub Total </t>
  </si>
  <si>
    <t>Monto Total en Becas</t>
  </si>
  <si>
    <t>Área de la Beca</t>
  </si>
  <si>
    <t>Monto Total en Infraestructura</t>
  </si>
  <si>
    <t>Proyecto</t>
  </si>
  <si>
    <t>Monto Total en Venta de Servicios</t>
  </si>
  <si>
    <t>Ingreso Unidad</t>
  </si>
  <si>
    <t>Ingreso UNAH</t>
  </si>
  <si>
    <t>Precio</t>
  </si>
  <si>
    <t>Ingreso</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</si>
  <si>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</si>
  <si>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</si>
  <si>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</si>
  <si>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</si>
  <si>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</si>
  <si>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</si>
  <si>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</si>
  <si>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</si>
  <si>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 INSTITUCIONALES</t>
  </si>
  <si>
    <t>RESULTADOS DE LA UNIDAD</t>
  </si>
  <si>
    <t>INDICADORES DE RESULTADOS</t>
  </si>
  <si>
    <t>ACTIVIDADES</t>
  </si>
  <si>
    <t>METAS TRIMESTRALES</t>
  </si>
  <si>
    <t>TOTAL RECURSOS REQUERIDOS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</si>
  <si>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</si>
  <si>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</si>
  <si>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</si>
  <si>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</si>
  <si>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</si>
  <si>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</si>
  <si>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</si>
  <si>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</si>
  <si>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</si>
  <si>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</si>
  <si>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</si>
  <si>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</si>
  <si>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TOTAL DESARROLLO E INNOVACIÓN CURRICULAR</t>
  </si>
  <si>
    <t>INVESTIGACION CIENTÍFICA</t>
  </si>
  <si>
    <t>a.1) Las facultades y los centros regionales  desarrollan proyectos de investigación enmarcados en los temas prioritarios de la UNAH y de la facultad o centro regional a la cual están adscritas.</t>
  </si>
  <si>
    <t>a.2) Las facultades y los centros regionales  compiten por fondos concursables para investigación a nivel interno o externo.</t>
  </si>
  <si>
    <t>a.3) Las facultades y los centros regionales  postulan candidatos para concursar por reconocimientos que premien: 
• Investigación Científica UNAH 2014, (4 categorías).
• Excelencia en la Investigación, (2 categorías)
• Ideas sobre tecnología e innovación, (2 categorías).
• Ensayo sobre investigación, transferencia tecnológica e innovación
• Excelencia en Gestión de la investigación.</t>
  </si>
  <si>
    <t>a.4) Las facultades y los centros regionales promueven la asignación de investigación como carga académica en la UNAH, con el desarrollo de proyectos de investigación.</t>
  </si>
  <si>
    <t>B</t>
  </si>
  <si>
    <t>b.1) Las facultades y los centros regionales  publican artículos con estándares internacionales en revistas científicas de la UNAH.</t>
  </si>
  <si>
    <t>b.2) Las facultades y los centros regionales crean y fortalecen sus revistas científicas siguiendo los estándares internacionales de calidad.</t>
  </si>
  <si>
    <t>b.3) Las facultades y los centros regionales participan en los encuentros académicos organizados por la Dirección de Investigación Científica (congresos,  encuentros, foros y otros eventos de investigación científica).</t>
  </si>
  <si>
    <t>b.4)Las facultades y los centros regionales participan en los encuentros académicos organizados por la Dirección de Investigación Científica (congresos,  encuentros, foros y otros eventos de investigación científica).</t>
  </si>
  <si>
    <t>b.5) Las facultades y los centros regionales organizan encuentros (foros, conversatorios, simposios talleres etc.), para divulgar los resultados de las investigaciones realizadas.</t>
  </si>
  <si>
    <t>b.6) Las facultades y los centros regionales impulsan la representación institucional con ponencias en eventos científicos internacionales con recursos internos y externos.</t>
  </si>
  <si>
    <t>c.1) Las facultades y los centros regionales identifican los proyectos de investigación, cuyos resultados sean susceptibles de protección, uso y explotación de la propiedad intelectual.</t>
  </si>
  <si>
    <t>d.1) Las facultades y los centros regionales  participan en el programa de capacitación ofertado por la Dirección de Investigación Científica.</t>
  </si>
  <si>
    <t>e.1) Las faculttades y centros regionales cuenta con una estructura de investigación creada y fortalecida: institutos de investigación, unidades de gestión de la investigación, grupos de investigación, observatorios académicos, círculos de creatividad, spin off universitarias e incubadoras.</t>
  </si>
  <si>
    <t xml:space="preserve">e.2) Firmados convenios de cooperación con instituciones nacionales e internacionales.
</t>
  </si>
  <si>
    <t>e.3) Fortalecidos los vínculos de la UNAH con el gobierno, sectores productivos, sectores sociales y otras universidades, en torno a la investigación científica, para contribuir de forma integral al conocimiento y solución de los principales problemas del país.</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</si>
  <si>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</si>
  <si>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</si>
  <si>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</si>
  <si>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</si>
  <si>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</si>
  <si>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</si>
  <si>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TOTAL INVESTIGACION CIENTÍFICA</t>
  </si>
  <si>
    <t>VINCULACIÓN UNIVERSIDAD-SOCIEDAD</t>
  </si>
  <si>
    <t>a.1. Comités de vinculación creados y funcionando con calidad y pertinencia en las unidades académicas, ejecutando proyectos de vinculación relacionados con las áreas prioritarias.</t>
  </si>
  <si>
    <t>a.2. Unidades académicas aplicando las políticas de vinculación en sus procesos de vinculación con la sociedad según sus contextos.</t>
  </si>
  <si>
    <t>a.3.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</si>
  <si>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a.4. Convenios suscritos entre la UNAH e instancias de la sociedad civil, el Estado, los gobiernos locales, el sector productivo.</t>
  </si>
  <si>
    <t>b.1. La Dirección de Vinculación organiza anualmente encuentros locales, regionales, nacionales e internacionales que contribuye al debate académico del quehacer de vinculación.</t>
  </si>
  <si>
    <t>b.2. Creado un Sistema de información de procesos de vinculación con indicadores de resultados.</t>
  </si>
  <si>
    <t>c.1. Los Comités de Vinculación (CV) en las Unidades Académicas de las Facultades y Centros Regionales, funcionan y cumplen con la planificación académica en vinculación y asignan recursos para su ejecución.</t>
  </si>
  <si>
    <t>c.2. La carrera gestiona recursos internos y externos en coordinación con la Dirección de Vinculación UNAH-Sociedad y la Vicerrectoría de Relaciones Internacionales.</t>
  </si>
  <si>
    <t>a.1. Ejecución del Sistema Integral de Atención Primaria en Salud Familiar-Comunitario en 30 municipios del país conjuntamente con la Secretaría de Salud, las municipalidades, la SEPLAN, la Secretaría de Educación y la AMOHN.</t>
  </si>
  <si>
    <t>a.2. La Dirección de Vinculación promueve el intercambio de experiencias y buenas prácticas en el quehacer de vinculación entre las unidades académicas y Centros Regionales.</t>
  </si>
  <si>
    <t>a.3. Formular y ejecutar en Ciudad Universitaria y en cada centro regional universitario, un PLAN UNIVERSITARIO ANUAL DE APOYO A LA GESTIÓN DE RIESGOS, bajo la coordinación de la Maestría en Gestión del Riesgo.</t>
  </si>
  <si>
    <t>b.1. Integrar programas y planes para la implementación de los servicios de educación no formal a nivel de diplomados, cursos libres, talleres, seminarios, conferencias, con las unidades académicas y en alianza con otros actores de la sociedad.</t>
  </si>
  <si>
    <t>b.2. Promover encuentros académicos de análisis y reflexión permanente sobre temas relevantes de la realidad nacional, y del sistema educativo nacional incluyendo la educación superior como bien público y gratuito</t>
  </si>
  <si>
    <t>b.3.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</si>
  <si>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b.4.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</si>
  <si>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c.1. La Dirección de Vinculación cuenta con estructura y mecanismos de divulgación de los procesos de vinculación para el apoyo a la difusión del quehacer de vinculación a nivel nacional.</t>
  </si>
  <si>
    <t>c.2. Las carreras realiza actividades para divulgar los proyectos de vinculación.</t>
  </si>
  <si>
    <t>c.3. La DVUS Edita y publica documentos académicos de las diferentes temáticas abordadas en los distintos procesos académicos de vinculación con la sociedad.</t>
  </si>
  <si>
    <t>c.4. Las unidades académicas sistematizan sus procesos de vinculación ejecutados, de acuerdo a los lineamientos propuestos por la DVUS.</t>
  </si>
  <si>
    <t>d.1. Se cuenta con actores cooperantes identificados y estructurados en mesas temáticas para la ejecución y respaldo de los proyectos de desarrollo local de los municipios.</t>
  </si>
  <si>
    <t>d.2. Se identifican las cadenas de valor de producción que inciden en el desarrollo economico local en los municipios seleccionados.</t>
  </si>
  <si>
    <t>d.3. Diseñado un programa orientado al fortalecimiento institucional y el emprendedurismo y desarrollo de capacidades locales en donde funciona el Sistema APS, con la participación plena de las unidades académicas de las áreas sociales y económicas.</t>
  </si>
  <si>
    <t>d.4. Se mejoran los niveles nutricionales locales y se estimula la generación de empleo e ingresos mediante la creación de microempresas familiares comunitarias en los municipios seleccionados.</t>
  </si>
  <si>
    <t>d.5.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</si>
  <si>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a.1. Creación de la bolsa de empleo de graduados.</t>
  </si>
  <si>
    <t>b.1. Creación de un programa de actualización de conocimientos para los graduados y no graduados en todas las áreas.</t>
  </si>
  <si>
    <t>c.1. Realización de estudios de graduados en las temáticas siguientes: Empleabilidad, pertinencia de la calidad educativa, percepción de los empleadores, satisfacción de los empleadores, satisfacción de la comunidad con el graduado de la UNAH, etnre otros.</t>
  </si>
  <si>
    <t>d.1. Brindar acompañamiento a las asociaciones acuerpando su trabajo y a la vez realizando simultáneamente parte del mismo.</t>
  </si>
  <si>
    <t>e.1. Creación y actualización permanente de la base de dato de nuestros graduados, a través de un acercamiento virtual, mediante el llenado de un formulario.</t>
  </si>
  <si>
    <t>f.1. Crear una cartera de servicios que la universidad proporcione a sus graduados.</t>
  </si>
  <si>
    <t>g.1. Fomentar espacios de discusión, análisis, debates e intercambios académicos entre graduados, estudiantes y profesores universitarios para el enriquecimiento de la ciencia, la tecnología y la innovación en los distintos campos del conocimiento.</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</si>
  <si>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</si>
  <si>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</si>
  <si>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</si>
  <si>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Focalizar la inserción de los graduados universitarios en los mercados de trabajo, su seguimiento y actualización educativa, con estudios de postgrado, que sean pertinentes a los programas acádemicas y de actualización continua.</t>
  </si>
  <si>
    <t>Fortalecer de manera permanente y sostenida la Vinculación de la UNAH con el Estado, sus graduados, las fuerzas sociales, productivas y demás que integran la sociedad hondureña.</t>
  </si>
  <si>
    <t>A. Vínculos académicos y alianzas estratégicas</t>
  </si>
  <si>
    <t>B. Socialización y creación de conocimiento en vinculación</t>
  </si>
  <si>
    <t>C. Gestión académica y administrativa de la vinculación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</si>
  <si>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</si>
  <si>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 Servicio Social y gestión del riesgo</t>
  </si>
  <si>
    <t>B. Educacion No Formal</t>
  </si>
  <si>
    <t>C. Comunicación y Difusión</t>
  </si>
  <si>
    <t>D. Desarrollo Local y Cultura</t>
  </si>
  <si>
    <t>Focalizar la inserción de los graduados universitarios en los mercados de trabajo, su seguimiento y actualización educativa, con estudios de postgrado, que sean pertinentes a los programas acádemicas y de actualización continua.</t>
  </si>
  <si>
    <t>A. Inserción laboral</t>
  </si>
  <si>
    <t>B. Actualización profesional y formación continua</t>
  </si>
  <si>
    <t>C. Estudios de seguimiento de graduados</t>
  </si>
  <si>
    <t>D. Asociación de Graduados</t>
  </si>
  <si>
    <t>E. Plataforma Virtual</t>
  </si>
  <si>
    <t>F. Servicios y Beneficios</t>
  </si>
  <si>
    <t>G. Eventos y Encuentros</t>
  </si>
  <si>
    <t>TOTAL VINCULACIÓN UNIVERSIDAD - SOCIEDAD</t>
  </si>
  <si>
    <t>1. Personal Docente implementando prácticas innovadoras, alineadas con el modelo educativo.</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</si>
  <si>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</si>
  <si>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</si>
  <si>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</si>
  <si>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SUPUESTOS</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</si>
  <si>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</si>
  <si>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</si>
  <si>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</si>
  <si>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1.  Aplicación de Sistema de Seguimiento a graduados.  Base de Datos de Egresados, Actualizadas y Monitoreada.</t>
  </si>
  <si>
    <t>2.  Graduados universitarios y Personal Administrativo participan en programa de relevo docente.</t>
  </si>
  <si>
    <t>ESTUDIANTES Y GRADUADOS</t>
  </si>
  <si>
    <t>a.1. Estudiantes orientados profesionalmente a través del Centro de Orientación Vocacional Universitario (COVU).</t>
  </si>
  <si>
    <t>a.2. Estudiantes en riesgo académico reciben asesoría y tutoría como formas de atención.</t>
  </si>
  <si>
    <t>a.3. Implementar la Bolsa Universitaria de Trabajo en alianza con la Secretaría del Trabajo y Seguridad Social para identificar espacios laborales que favorezcan la empleabilidad de los egresados de la UNAH.</t>
  </si>
  <si>
    <t>b.1. Implementado de forma gradual y progresiva la estrategia de Atención Primaria en Salud estudiantil (APS) bajo el modelo de Universidades con Estilos de Vida Saludables que marquen la pauta para la construcción de la Política de Salud Universitaria.</t>
  </si>
  <si>
    <t>b.2. Instalados los servicios de salud en todos los Centros Regionales bajo el modelo de Universidades con Estilos de Vida Saludables que respondan a las necesidades de atención, promoción y formación de los estudiantes en los distintos contextos y zonas geográficas</t>
  </si>
  <si>
    <t>b.3. Expandidos los servicios de laboratorio para su auto-sostenibilidad en coordinación con la Escuela de Microbiología, ofreciendo servicios de calidad y a bajo costo a la población en general</t>
  </si>
  <si>
    <t>c.1. Realizado festivales y encuentros culturales con la participación de estudiantes de CU y CR.</t>
  </si>
  <si>
    <t>c.2. Desarrollado el Festival Interuniversitario de Cultura y Arte (FICCUA) para consolidar procesos de integración cultural en la región Centroamericana.</t>
  </si>
  <si>
    <t>c.3. Desarrollados programas socio-culturales para el fomento de una cultura y valores de paz, integración y cohesión estudiantil, familiar y social.</t>
  </si>
  <si>
    <t>c.4.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</si>
  <si>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d.1. Reformulada las políticas de estímulos educativos bajo criterios de equidad y calidad:
 Becas Municipales
 Becas de Inclusión Social (Pueblos Indígenas y Afrodescendientes)
 Becas por Desempeño Estudiantil (museos, bibliotecas, librería, centros de arte, deportes y cultura)
 Vigentes: excelencia, equidad, cultura y arte y deporte)
 En estudio: exoneración de matrícula a estudiantes de excelencia.</t>
  </si>
  <si>
    <t>d.2. Se apoya el fortalecimiento y ampliación de servicios de la Cooperativa Estudiantil “Lucem Aspicio” u otras. Apoyar el fortalecimiento y la ampliación de los servicios   de la Cooperativa Estudiantil “Lucem Aspicio” u otras.</t>
  </si>
  <si>
    <t>d.3. Elaborar una línea base para el establecimiento de las residencias estudiantiles y Centros de Cuidados Infantiles.</t>
  </si>
  <si>
    <t>d.4. Se cuenta con una Escuela de Líderes Universitarios estudiantiles.</t>
  </si>
  <si>
    <t>d.5. Contar  con una estrategia integral de atención a la diversidad del estudiantado universitario.</t>
  </si>
  <si>
    <t>d.6. Priorizados y fortalecidos los proyectos de voluntariado.</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</si>
  <si>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</si>
  <si>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</si>
  <si>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</si>
  <si>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</si>
  <si>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a. 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</si>
  <si>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b. Contribuir a la promoción, prevención y atención integral de la salud en el estudiantado universitario, para mejorar su calidad de vida y rendimiento académico. </t>
  </si>
  <si>
    <t>c. Promover la realización de actividades socioculturales y deportivas tanto recreativas, competitivas y de intercambio estudiantil universitario.</t>
  </si>
  <si>
    <t>d. 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</si>
  <si>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</si>
  <si>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</si>
  <si>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</si>
  <si>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</si>
  <si>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</si>
  <si>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</si>
  <si>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a.  Las unidades académicas participan en redes académicas a través de la movilidad y el uso de las TICS por campo del conocimiento para la generación y promoción de la gestión del conocimiento.</t>
  </si>
  <si>
    <t>b.  Resultados permanentes y sostenidos de contribución al Desarrollo Humano Sostenible regional, generados por las 8 Redes Educativas Regionales de la UNAH.</t>
  </si>
  <si>
    <t>c.  Gestión exitosa del Sistema de Difusión Científica y Cultural de la UNAH, con participación sostenida y permanente en redes asociativas nacionales e internacionales.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</si>
  <si>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</si>
  <si>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</si>
  <si>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</si>
  <si>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</si>
  <si>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</si>
  <si>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</si>
  <si>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</si>
  <si>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TOTAL GESTIÓN DEL CONOCIMIENTO</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</si>
  <si>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</si>
  <si>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</si>
  <si>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</si>
  <si>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</si>
  <si>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</si>
  <si>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</si>
  <si>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</si>
  <si>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</si>
  <si>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</si>
  <si>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</si>
  <si>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</si>
  <si>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</si>
  <si>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</si>
  <si>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</si>
  <si>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</si>
  <si>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</si>
  <si>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</si>
  <si>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</si>
  <si>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</si>
  <si>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TOTAL CULTURA DE INNOVACIÓN INSTITUCIONAL Y EDUCATIVA</t>
  </si>
  <si>
    <t>ASEGURAMIENTO DE LA CALIDAD Y MEJORAMIENTO AMBIENTAL</t>
  </si>
  <si>
    <t>a.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</si>
  <si>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b.1. Consolidado en todos los niveles de gestión académica, el Sub-sistema de Planificación, Monitoria y Evaluación de la Gestión Académica.</t>
  </si>
  <si>
    <t>b.2. Mejora continua de indicadores (de calidad y pertinencia) institucionales, nacionales e internacionales, sobre la producción, difusión, gestión e innovación científica y técnica.</t>
  </si>
  <si>
    <t>c.1. Comisiones mixtas de Seguridad e Higiene</t>
  </si>
  <si>
    <t>c.2. Sistema en Gestión Ambiental (ISO 14001)</t>
  </si>
  <si>
    <t>c.3. Adhesión al programa de Universidades Promotoras de la Salud (OPS)</t>
  </si>
  <si>
    <t>c.4. Sistema de Gestión de Seguridad e Higiene Ocupacional (OSHAS 18001)</t>
  </si>
  <si>
    <t>c.5. Oficina de Responsabilidad Social Universitaria en funcionamiento</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</si>
  <si>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</si>
  <si>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</si>
  <si>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</si>
  <si>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 xml:space="preserve">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</si>
  <si>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a. Mejoramiento de la Calidad y la Pertinencia.</t>
  </si>
  <si>
    <t>Promover un sistema de aseguramiento de la calidad en la UNAH, con participación de todas las Unidades Académicas, Administrativas, Financieras y Logísticas.</t>
  </si>
  <si>
    <t>b. Fortalecimiento de  la Planificación, Monitoria y Evaluación de la Gestión Académica.</t>
  </si>
  <si>
    <t>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</si>
  <si>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c. Mejoramiento de la Calidad, la Pertinencia y la Equidad.</t>
  </si>
  <si>
    <t>TOTAL ASEGURAMIENTO DE LA CALIDAD Y MEJORAMIENTO AMBIENTAL</t>
  </si>
  <si>
    <t>POSGRADOS</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</si>
  <si>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</si>
  <si>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</si>
  <si>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</si>
  <si>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</si>
  <si>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</si>
  <si>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</si>
  <si>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</si>
  <si>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</si>
  <si>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</si>
  <si>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</si>
  <si>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</si>
  <si>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</si>
  <si>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</si>
  <si>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</si>
  <si>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</si>
  <si>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</si>
  <si>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</si>
  <si>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</si>
  <si>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</si>
  <si>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</si>
  <si>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</si>
  <si>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</si>
  <si>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</si>
  <si>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</si>
  <si>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</si>
  <si>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</si>
  <si>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</si>
  <si>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</si>
  <si>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</si>
  <si>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</si>
  <si>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</si>
  <si>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Plataforma tecnológica eficiente, accesible en todos los predios de las sedes, modalidades y unidades académicas de la UNAH.</t>
  </si>
  <si>
    <t>"Macro proyecto de Desarrollo Físico implementado, incluyendo Centros Regionales, CRAED, ITS.
2) Infraestructura física de CRAED pilotos en proceso de construcción."</t>
  </si>
  <si>
    <t>"Aulas equipadas con proyectores y equipos de ayuda multimedia, 2) Fortalecida la red de bibliotecas universitarias, librerías universitarias y la editorial, tanto virtuales como físicas."</t>
  </si>
  <si>
    <t>Docentes regularizados y contratados de acuerdo a la meta propuesta.</t>
  </si>
  <si>
    <t xml:space="preserve">Normativa aprobada y en ejecución.  </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</si>
  <si>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</si>
  <si>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</si>
  <si>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</si>
  <si>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</si>
  <si>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</si>
  <si>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</si>
  <si>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</si>
  <si>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</si>
  <si>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</si>
  <si>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</si>
  <si>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TOTAL GESTIÓN ADMINISTRATIVA Y FINANCIERA EN APOYO AL DESARROLLO ACADÉMICO</t>
  </si>
  <si>
    <t>Consolidado un sistema de desarrollo del talento humano con relevo de docentes y personal administrativo de excelencia y liderazgo.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</si>
  <si>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</si>
  <si>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</si>
  <si>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</si>
  <si>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</si>
  <si>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TOTAL GESTIÓN DEL TALENTO HUMANO ADMINISTRATIVO Y DOCENTE</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</si>
  <si>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</si>
  <si>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</si>
  <si>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</si>
  <si>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</si>
  <si>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</si>
  <si>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</si>
  <si>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TOTAL GESTIÓN ACADEMICA, UNIVERSITARIA Y RELACIONES INTERNACIONALES</t>
  </si>
  <si>
    <t>INTERNACIONALIZACIÓN DE LA EDUCACIÓN SUPERIOR</t>
  </si>
  <si>
    <t>Movilidad Internacional</t>
  </si>
  <si>
    <t>Cooperación Internacional</t>
  </si>
  <si>
    <t>Convenios Internacionales</t>
  </si>
  <si>
    <t>Redes</t>
  </si>
  <si>
    <t>Organización de eventos Internacionales</t>
  </si>
  <si>
    <t>Publicaciones</t>
  </si>
  <si>
    <t>Ninguna  </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</si>
  <si>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</si>
  <si>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</si>
  <si>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a.1. Incremento de las movilidades internacionales realizadas</t>
  </si>
  <si>
    <t>a.2. Proyectos y/o programas de cooperación e investigación gestionados por la unidad</t>
  </si>
  <si>
    <t>b. Relaciones internacionales con otras instituciones fortalecidas</t>
  </si>
  <si>
    <t>c. Actividades en internacionalización registradas y monitoreadas</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</si>
  <si>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</si>
  <si>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</si>
  <si>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</si>
  <si>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</si>
  <si>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</si>
  <si>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</si>
  <si>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</si>
  <si>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</si>
  <si>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</si>
  <si>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</si>
  <si>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</si>
  <si>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</si>
  <si>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</si>
  <si>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</si>
  <si>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</si>
  <si>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</si>
  <si>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</si>
  <si>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</si>
  <si>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</si>
  <si>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</si>
  <si>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</si>
  <si>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a.1. La Dirección de Educación Superior es reconocida en su rol de conductor de la política educativa de nivel superior, bien organizada y con los recursos humanos y materiales que requiere para su eficaz y eficiente funcionamiento.</t>
  </si>
  <si>
    <t>a.2.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</si>
  <si>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a.3. Servicios ofrecidos con plena satisfacción de los usuarios</t>
  </si>
  <si>
    <t>a.4.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</si>
  <si>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b.1.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</si>
  <si>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b.2. Sistema de Educación Superior integrado a redes socioeducativas nacionales e internacionales.</t>
  </si>
  <si>
    <t>b.3. Documento de Plan quinquenal, validado y aprobado. Objetivos propuestos cumplidos.  Sistema de Educación Superior en camino a su desarrollo.</t>
  </si>
  <si>
    <t xml:space="preserve">b.4. Proyectos de país desarrollados por los Centros de Educación Superior.  Financiamiento disponible.  </t>
  </si>
  <si>
    <t>b.5. El sistema de educación superior integrado a redes académicas. Alianzas estratégicas formalizadas a través de convenios.</t>
  </si>
  <si>
    <t>b.6. Plataformas tecnológicas desarrolladas y en funcionamiento.</t>
  </si>
  <si>
    <t>c.1. Proponer y desarrollar proyectos conducentes a la integración curricular desde los niveles pre-básica hasta el nivel superior.</t>
  </si>
  <si>
    <t>c.2. Promover la formulación de las políticas educativas para el sistema nacional de educación.</t>
  </si>
  <si>
    <t>c.3. Impulsar proyectos para lograr la calidad educativa de los niveles pre-básico, básico, medio y superior de la educación nacional.</t>
  </si>
  <si>
    <t>c.4. Incidir para el desarrollo del modelo de la Educación Técnica en los Niveles de Educación Media y Superior y su instauración en el Sistema Educativo Nacional.</t>
  </si>
  <si>
    <t>c.5. Proponer al Consejo Nacional de Educación el desarrollo de un modelo de Supervisión Educativa para el Sistema Educativo Nacional.</t>
  </si>
  <si>
    <t>c.6. Promover a través del Consejo Nacional de Educación en la formulación e implantación de un modelo de descentralización educativa.</t>
  </si>
  <si>
    <t>c.7. Promover procesos de formación docente para los niveles pre-básico, básico, medio y superior de la educación nacional.</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</si>
  <si>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</si>
  <si>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</si>
  <si>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</si>
  <si>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</si>
  <si>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a. Conducir en coordinación con la Rectoría de la UNAH, el cumplimiento de la atribución que la Constitución de la República le otorga a la UNAH de organizar, dirigir y desarrollar la educación superior y profesional de Honduras</t>
  </si>
  <si>
    <t>Promover y apoyar la gestión y ejecución del plan estratégico de desarrollo del Sistema de Educación Superior de Honduras (2014-2023)</t>
  </si>
  <si>
    <t>b. Conducir e impulsar el cumplimiento de los trece objetivos estratégicos del Sistema de Educación Superior formulados en el Plan Estratégico de Desarrollo 2014-2023, en forma proactiva y con gestión de apoyo financiero nacional e internacional.</t>
  </si>
  <si>
    <t>Impulsar la integración del Sistema de Educación Nacional en un todo coherente y coordinado</t>
  </si>
  <si>
    <t xml:space="preserve">c. Consolidar el funcionamiento del Consejo Nacional de Educación, ejerciendo la Rectoría de la UNAH la Vice-Presidencia del mismo y la Dirección de Educación Superior, la Secretaría, así como la conducción de proyectos de integración de la Educación Nacional a través de la Comisión Bipartita. </t>
  </si>
  <si>
    <t>TOTAL DESARROLLO DEL SISTEMA DE EDUCACIÓN SUPERIOR</t>
  </si>
  <si>
    <t>GESTIÓN DE TECNOLOGÍAS DE INFORMACIÓN Y COMUNICACIÓN</t>
  </si>
  <si>
    <t>Comunidad Universitaria con mayor conocimiento en el uso de las TIC en las Facultades y Centros Regionales</t>
  </si>
  <si>
    <t>Portal Web activo y actualizado difundiendo información en el ámbito Universitario.</t>
  </si>
  <si>
    <t>Comunidad Universitaria haciendo uso de nuevos recursos de aprendizaje de acuerdo a la tendencia del nuevo modelo educativo.</t>
  </si>
  <si>
    <t>Unidades académicas, administrativas y de servicio aplicando las buenas prácticas para el uso adecuado, ético y solidario de las TICs</t>
  </si>
  <si>
    <t>Servicios y procesos de la biblioteca estandarizados</t>
  </si>
  <si>
    <t>Fortalecida la interoperabilidad y comunicación con diferentes instituciones  a nivel nacional e internacional con las que la UNAH mantiene relaciones.</t>
  </si>
  <si>
    <t>Sistema de Educación a Distancia fortalecido a través de la oferta virtual ampliada en las diferentes carreras de la UNAH.</t>
  </si>
  <si>
    <t>Dinamizado y enriquecido los procesos de enseñanza-aprendizaje en las Unidades académicas haciendo uso de las TICs.</t>
  </si>
  <si>
    <t>Red de datos segura y confiable operando a nivel nacional y con servicio QoS</t>
  </si>
  <si>
    <t>Sistemas de información y aplicaciones informáticas funcionando</t>
  </si>
  <si>
    <t>Unidades académicas, administrativas y de servicio con equipo informático pertinente para las funciones académicas y administrativas respectivamente en buen funcionamiento y actualizado</t>
  </si>
  <si>
    <t>Facilitado el acceso a servicios académicos y administrativos disponibles electrónicamente para los usuarios.</t>
  </si>
  <si>
    <t>Información disponible en línea</t>
  </si>
  <si>
    <t>Información oportuna y pertinente generada para la toma de decisiones a nivel gerencial.</t>
  </si>
  <si>
    <t>Recursos TI normados y regulados</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</si>
  <si>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</si>
  <si>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</si>
  <si>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</si>
  <si>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</si>
  <si>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</si>
  <si>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</si>
  <si>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</si>
  <si>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</si>
  <si>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Contar con un Sistema de Unidades de Recursos de Información certificado</t>
  </si>
  <si>
    <t xml:space="preserve">Intercambiar información con otras instituciones de manera rápida y eficiente. </t>
  </si>
  <si>
    <t>Promover las TICs en apoyo a la docencia no presencial para el fortalecimiento del Sistema de Educación a Distancia</t>
  </si>
  <si>
    <t>Fortalecer la docencia presencial a travès de las TICs.</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</si>
  <si>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</si>
  <si>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</si>
  <si>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</si>
  <si>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</si>
  <si>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</si>
  <si>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</si>
  <si>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</si>
  <si>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TOTAL GESTIÓN DE TECNOLOGÍAS DE INFORMACIÓN Y COMUNICACIÓN</t>
  </si>
  <si>
    <t xml:space="preserve">Comisión Curricular de la FACES y Sub-Comisiones ejecutando ruta de desarrollo curricular de la Facultad. </t>
  </si>
  <si>
    <t>Comisiones e innovación curricular en funcionamiento.</t>
  </si>
  <si>
    <t>Docentes de la FACES capacitados para aplicar el Modelo Educativo de la UNAH en procesos innovativos de enseñanza aprendizaje de la Facultad.</t>
  </si>
  <si>
    <t>Número de personas capacitadas</t>
  </si>
  <si>
    <t xml:space="preserve">Sistema de Estadísticas e indicadores de la FACES actualizado y en uso para la gestión académica y administrativa. </t>
  </si>
  <si>
    <t>Sistema de Estadísticas e Indicadores FACES actualizado y en uso.</t>
  </si>
  <si>
    <t>Convenios de cooperación con institucionales y universidades nacionales y extranjeras, en funcionamiento y en gestión  para el desarrollo de los campos académicos de la FACES .</t>
  </si>
  <si>
    <t>Autoevaluación, Planes de Mejora y Acreditación de grado y Posgrados.</t>
  </si>
  <si>
    <t xml:space="preserve">Carreras de Licenciatura en todos los campos de la FACES en funcionamiento. Carreras de posgrado funcionando con planes reformados conforme nuevo Modelo Educativo. </t>
  </si>
  <si>
    <t xml:space="preserve"> Carreras de Grado, Posgrado y Diplomados. </t>
  </si>
  <si>
    <t>1.1 DEC</t>
  </si>
  <si>
    <t xml:space="preserve">Continuar con la ejecución de la ruta de desarrollo curricular de las Comisiones y Subcomisiones curriculares de los Departamentos y Carreras para su óptimo funcionamiento.  
</t>
  </si>
  <si>
    <t>1.2 DEC</t>
  </si>
  <si>
    <t>Realizar talleres de capacitación continua con los docentes sobre los fundamentos y principios del Modelo Educativo de la UNAH buscando la promoción e incentivos para la innovación educativa.</t>
  </si>
  <si>
    <t>1.3 DEC</t>
  </si>
  <si>
    <t>Establecer y mantener actualizado el Sistema de Estadísticas e Indicadores de la FACES por parte de todas las instancias de gestión académica y administrativa.</t>
  </si>
  <si>
    <t>1.4 DEC</t>
  </si>
  <si>
    <t>Procurar el apoyo de universidades líderes, en la elaboración de nuevos planes de estudio, reformas y mejoramiento de programas de asignaturas para ajustarlas a las exigencias del desarrollo científico, tecnológico, y del entorno social.</t>
  </si>
  <si>
    <t>1.5 DEC</t>
  </si>
  <si>
    <t>Gestionar la inversión institucional para la ejecución de los planes de mejora propuestos por las carreras de : grado y posgrado, como resultado de sus procesos de autoevaluación para acreditación de la calidad.</t>
  </si>
  <si>
    <t>1.6DEC</t>
  </si>
  <si>
    <t>Velar por el óptimo funcionamiento de la ruta de desarrollo currilar de las Comisiones y Subcomisiones de las Unidades Académicas.</t>
  </si>
  <si>
    <t>Actas de sesiones. Informes de ejecución, planes de trabajo</t>
  </si>
  <si>
    <t xml:space="preserve">Carreras </t>
  </si>
  <si>
    <t>Secretaría, Jefes Departamentos, Coordinadores Carreras</t>
  </si>
  <si>
    <t xml:space="preserve">Continuar con la aplicación del Modelo Educativo de la UNAH. </t>
  </si>
  <si>
    <t>Informes de procesos de innovación de enseñanza aprendizaje</t>
  </si>
  <si>
    <t>Docentes</t>
  </si>
  <si>
    <t>Actualización del Sistema de Estadísticas e Indicadores de la FACES para la gestión académica y administrativa.</t>
  </si>
  <si>
    <t xml:space="preserve">Documentos publicados con Estadísticas e Indicadores de la FACES </t>
  </si>
  <si>
    <t>FACES</t>
  </si>
  <si>
    <t xml:space="preserve">Mejoramiento de los planes de estudio de las carreras de la FACES. </t>
  </si>
  <si>
    <t xml:space="preserve">Convenios firmados. Informes de cumplimiento de convenios. </t>
  </si>
  <si>
    <t>Carreras y departamentos</t>
  </si>
  <si>
    <t xml:space="preserve">Continuar con la acreditación  de las carreras de Posgrado de la FACES. </t>
  </si>
  <si>
    <t xml:space="preserve">Certificado de acreditación de carreras de grado y posgrados. </t>
  </si>
  <si>
    <t>Todas las carreras deben contar con planes de estudio actualizados para que sean pertinentes con la demanda actual. Registro de matricula para seguimiento de carreras.</t>
  </si>
  <si>
    <t>Documento de nuevo plan de estudios de la MOGT. Informes de calificaciones</t>
  </si>
  <si>
    <t>Docentes y estudiantes de grado y postgrado. Estudiantes</t>
  </si>
  <si>
    <t>Secretaría, Jefes Departamento, Coordinadores de Posgrados</t>
  </si>
  <si>
    <t>Mantener en funcionamiento las Unidades de Gestión de Investigación.</t>
  </si>
  <si>
    <t xml:space="preserve">Cinco Unidades de Gestión de Investigación en funcionamiento. </t>
  </si>
  <si>
    <t>2.1 DEC</t>
  </si>
  <si>
    <t>Número de proyectos de investigación asignados como carga académica, registrados, en proceso y  terminados.</t>
  </si>
  <si>
    <t>2.2 DEC</t>
  </si>
  <si>
    <t>Convenios de Cooperación con investigadores, universidades e instituciones, nacionales e internacionales en apoyo al desarrollo de proyectos de investigación en los campos del conocimiento de la FACES.</t>
  </si>
  <si>
    <t>Número de proyectos de investigación en proceso y  realizados con cooperación externa, nacional o internacional.</t>
  </si>
  <si>
    <t>Docentes de la FACES participan activamente en eventos científicos, nacionales e internacionales, presentando resultados de sus investigaciones.</t>
  </si>
  <si>
    <t>Número de investigaciones presentadas en eventos científicos nacionales e internacionales.</t>
  </si>
  <si>
    <t xml:space="preserve">Mantener en funcionamiento las Unidades de Gestión de Investigación creadas por área del conocimiento y los posgrados. </t>
  </si>
  <si>
    <t xml:space="preserve">Programar y crear condiciones en cada departamento académico para que sus docentes participen en el Diplomado de Investigación y otras formas de capacitación promovidos por la Dirección de Investigación Científica. </t>
  </si>
  <si>
    <t xml:space="preserve">Gestionar la colaboración y el intercambio de profesores investigadores mediante convenios o acuerdos de cooperación, programas especiales de agencias de cooperación y otros organismos internacionales. </t>
  </si>
  <si>
    <t xml:space="preserve">Informes de las unidades de gestión de investigación. </t>
  </si>
  <si>
    <t>Informes, Archivo</t>
  </si>
  <si>
    <t>Unidades Gestión Investigación, Jefes Departamento, Secretaría</t>
  </si>
  <si>
    <t>Registro de profesores capacitados en Diplomado.</t>
  </si>
  <si>
    <t>Certififcados de capacitación por docente.</t>
  </si>
  <si>
    <t>Decana FACES; Secretaria FACES; Coordinadora Posgrados FACES.</t>
  </si>
  <si>
    <t>Profesores y estudiantes de los posgrados. Docentes, estudiantes</t>
  </si>
  <si>
    <t xml:space="preserve">Divulgación de avances y resultados de los proyectos de investigación realizados por los profesores de la FACES. </t>
  </si>
  <si>
    <t>Comunicaciones orales presentadas en eventos científicos.</t>
  </si>
  <si>
    <t>Observatorios e Institutos de Investigación de la FACES en funcionamiento, desarrollando sus actividades conforme sus planes de trabajo aprobados.</t>
  </si>
  <si>
    <t>Publicaciones de Observatorios. Publicaciones de Instituto de Investigaciones.</t>
  </si>
  <si>
    <t xml:space="preserve">Convenios de Cooperación con investigadores, universidades e instituciones, nacionales e internacionales en apoyo al desarrollo de proyectos de investigación en los campos del conocimiento de la FACES. </t>
  </si>
  <si>
    <t>Número de proyectos de investigación realizados con cooperación externa, nacional o internacional.</t>
  </si>
  <si>
    <t>Promover la suscripción de convenios de cooperación, acuerdos, así como la realización conjunta de proyectos de investigación con apoyo de organizaciones nacionales o internacionales, o la participación de investigadores o grupos de investigadores de diferentes universidades.</t>
  </si>
  <si>
    <t>Organizar y participar en las Jornadas Científicas de la Facultad de Ciencias Espaciales para la presentación de resultados de investigaciones realizados por profesores FACES.</t>
  </si>
  <si>
    <t xml:space="preserve">Número de participantes y participaciones por Jornada Científica Anual. </t>
  </si>
  <si>
    <t xml:space="preserve">Organizar y desarrollar anualmente las Jornadas de Investigación de Ciencias Espaciales para difundir los resultados de las investigaciones realizadas durante el Año Académico. </t>
  </si>
  <si>
    <t xml:space="preserve">Revista Ciencias Espaciales editada y publicada en sus dos ediciones anuales de Primavera y Otoño. </t>
  </si>
  <si>
    <t xml:space="preserve">Números  de la Revista Ciencias Espaciales editadas y  publicadas por año. </t>
  </si>
  <si>
    <t>Publicar periódicamente la Revista Ciencias Espaciales, en sus dos números de primavera y otoño, con los resultados de investigaciones importantes realizadas en los campos del conocimiento que desarrolla la Facultad.</t>
  </si>
  <si>
    <t>Participación en el desarrollo de la ciencia por el acondicionamiento de observatorios e instituto de investigación.</t>
  </si>
  <si>
    <t xml:space="preserve">Convocatoria a Sesiones de Trabajo y listados de asistencia. Documentos elaborados. Informes de seguimiento de planes de trabajo. </t>
  </si>
  <si>
    <t>Participación en proyectos realizados por grupos de investigación nacionales e internacionales.</t>
  </si>
  <si>
    <t xml:space="preserve">Convenios de Cooperación firmados. Informes de ejecución de convenios. </t>
  </si>
  <si>
    <t xml:space="preserve">La presentación de resultados divulga hallazgos encontrados en la investigación. </t>
  </si>
  <si>
    <t>Presentaciones de investigaciones.</t>
  </si>
  <si>
    <t>Docentes, estudianes y público en general.</t>
  </si>
  <si>
    <t>Unidad de Gestión de Investigación y Jefe Departamento.</t>
  </si>
  <si>
    <t xml:space="preserve">Ediciones de Revistas Ciencias Espaciales Publicadas. </t>
  </si>
  <si>
    <t xml:space="preserve">Revistas Cientificas Primavera y Otoño editada y publicada. </t>
  </si>
  <si>
    <t>FACES. UNAH, Público</t>
  </si>
  <si>
    <t xml:space="preserve">Decana FACES </t>
  </si>
  <si>
    <t xml:space="preserve">Docentes de la FACES capacitados para el desarrollo de proyectos de investigación científica. </t>
  </si>
  <si>
    <t>Número de docentes capacitados en investigación científica.</t>
  </si>
  <si>
    <t xml:space="preserve">Docentes y estudiantes desarrollando proyectos y actividades de vinculación universidad sociedad registrados como Carga Académica en la DVUS. Comités de Vinculación  Universidad Sociedad y oordinaciones de Investigación Vinculación de posgrados en funcionamiento. </t>
  </si>
  <si>
    <t xml:space="preserve">Número de proyectos y actividades de Vinculación Universidad Sociedad registrados. Cuatro Comités de Vinculación Universidad Sociedad, dos Coordinadores de Investigación Vinculación carreras de posgrado en funcionamiento. </t>
  </si>
  <si>
    <t>3.1 DEC</t>
  </si>
  <si>
    <t xml:space="preserve">Mantener en funcionamiento los Comités de Vinculación creados en cada unidad académica para promover y gestionar el desarrollo de proyectos asignados como Carga Académica y regristrados en la Dirección de Vinculación Universidad Sociedad. </t>
  </si>
  <si>
    <t>Informar proyectos registrados por profesor como cumplimiento a Carga Académica.</t>
  </si>
  <si>
    <t xml:space="preserve">Carga Académica de Vinculación Universidad Sociedad. Informes de Trabajo de Comités y Coordinaciones. </t>
  </si>
  <si>
    <t xml:space="preserve">Comités de Vinculación, Jefes, Departamentos, Secretaria. </t>
  </si>
  <si>
    <t>Politícas de Vinculación Universidad Sociedad de la FACES y sus unidades académicas alineadas con políticas institucionales.</t>
  </si>
  <si>
    <t>3.2 DEC</t>
  </si>
  <si>
    <t>Políticas de Vinculación Universidad Sociedad socializadas y aplicadas.</t>
  </si>
  <si>
    <t xml:space="preserve">Realizar semestralmente jornadas para socializar, actualizar y aplicar políticas de vinculación de la FACES con la Sociedad. </t>
  </si>
  <si>
    <t>Socialización de las políticas de vinculación universidad sociedad con el pesonal docente de la FACES</t>
  </si>
  <si>
    <t>Listado de asistencia de reuniones de socialización de políticas.</t>
  </si>
  <si>
    <t xml:space="preserve">FACES </t>
  </si>
  <si>
    <t xml:space="preserve">Comités de Vinculación , Jefes, Departamentos, Secretaría. </t>
  </si>
  <si>
    <t xml:space="preserve">Catálogo de Vinculación Universidad Sociedad de la FACES como instrumento de gestión y divulgación de proyecto sde departamentos  y carreras, observatorios e institutos. </t>
  </si>
  <si>
    <t xml:space="preserve">Número de eventos para socializar Catálogo de Proyectos de Vinculación de la FACES. </t>
  </si>
  <si>
    <t xml:space="preserve">Publicar anualmente 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la Facultad. </t>
  </si>
  <si>
    <t xml:space="preserve">Documento Catálogo de Vinculación Universidad Sociedad. </t>
  </si>
  <si>
    <t xml:space="preserve">Divulgación del Catálogo de Vinculación Universidad Sociedad de la FACES. </t>
  </si>
  <si>
    <t xml:space="preserve">Comités de Vinculación, Jefes, Departamento, Secretaría. </t>
  </si>
  <si>
    <t xml:space="preserve">Acuerdos, Convenios, Cartas de intenciones suscritas en apoyo al desarrollo  de actividades y proyectos de Vinculación Sociedad de la FACES. </t>
  </si>
  <si>
    <t xml:space="preserve">Número de Acuerdos, Convenios y Cartas de intenciones para Vinculación Universidad Sociedad. </t>
  </si>
  <si>
    <t xml:space="preserve">Promover la suscripción y la consecuente ejecución de convenios o acuerdos de cooperación en apoyo al desarrollo de proyectos de vinculación de la Universidad con la Sociedad. </t>
  </si>
  <si>
    <t xml:space="preserve">Incentivar la suscripción de proyectos de vinculación. </t>
  </si>
  <si>
    <t xml:space="preserve">Documentos, acuerdos, convenios, cartas de intenciones, informes de ejecución de acuerdos. </t>
  </si>
  <si>
    <t>3.3 DEC</t>
  </si>
  <si>
    <t>3.4 DEC</t>
  </si>
  <si>
    <t>Estructura académica  de la FACES aprobada conforme la Ley y Reglamentos universitarios. Escuelas, Departamentos,carreras,  Sub-Sistema de Posgrados, organizados y fortalecidos en correspondencia con las disciplinas y subdisciplinas de los campos académicos que desarrolla la Facultad.</t>
  </si>
  <si>
    <t>Estructura Académica de la FACES. Escuelas , Departamentos organizados y carreras en funcionamiento.</t>
  </si>
  <si>
    <t>4.1DEC</t>
  </si>
  <si>
    <t>Implementar la Estructura Académica organizativa de la FACES y nombrar docentes para las Escuelas , Departamentos y carreras , en cantidad necesaria para el cumplimiento de las funciones académicas.</t>
  </si>
  <si>
    <t>Organización académica de las facultades de acuerdo a la Ley y sus reglamentos.</t>
  </si>
  <si>
    <t xml:space="preserve">Acuerdo de aprobación de Estructura Académica FACES. Acuerdos de nombramiento de directores de Escuela, Jefes de Departamento, Coordinadores de Carreras y Posgrado. </t>
  </si>
  <si>
    <r>
      <rPr>
        <sz val="10"/>
        <rFont val="Calibri"/>
        <family val="2"/>
        <scheme val="minor"/>
      </rPr>
      <t>Gestionar la</t>
    </r>
    <r>
      <rPr>
        <sz val="10"/>
        <color rgb="FF000000"/>
        <rFont val="Calibri"/>
        <family val="2"/>
        <scheme val="minor"/>
      </rPr>
      <t xml:space="preserve"> creación de plazas docentes para atender el crecimiento de departamentos, carreras y actividades académicas de la FACES. Tramitar las acciones de personal Docente  de  nombramiento para atención de la Carga Académica de Departamento y Carreras. </t>
    </r>
  </si>
  <si>
    <t>Número de nuevas plazas por departamento por año. Acciones de personal y presupuestarias tramitadas.</t>
  </si>
  <si>
    <t>4.3DEC</t>
  </si>
  <si>
    <t>Gestionar el aumento de la inversión institucional para que los  departamentos  y carreras  de posgrados, grado y técnicos universitarios  cuenten con suficientes docentes dedicados y especializados en las áreas disciplinares requeridas.</t>
  </si>
  <si>
    <t xml:space="preserve">Consolidar una planta de personal docente, administrativo y de servicio que permita el desarrollo integral de la Facultad. </t>
  </si>
  <si>
    <t xml:space="preserve">Número de docentes, administrativo y personal de servicio por departamento por año. Estadísticas de docentes, administrativo y personal de servicio por unidad. </t>
  </si>
  <si>
    <t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t>
  </si>
  <si>
    <t xml:space="preserve">Disponibilidad de una planta docente, en número suficiente y con formación adecuada, que responda al desarrollo de los campos académios de la FACES. </t>
  </si>
  <si>
    <t xml:space="preserve">Acuerdos de nombramiento y contratación de docentes. </t>
  </si>
  <si>
    <t>Crecimiento de la FACES y la creación de nuevas carreras demandan de una planta docente en número adecuado.</t>
  </si>
  <si>
    <t xml:space="preserve">Acuerdos de creación de plazas. Acuerdos de contratación y nombramiento de docentes. </t>
  </si>
  <si>
    <t>Docentes  que participaron en programas de capacitación continua en los campos de su especialización y dedicación en los departamentos de la FACES.</t>
  </si>
  <si>
    <t>Número de docentes capacitados  en el campo de especialización por departamentos por año. Estadísticas de docentes en capacitación y con permisos.</t>
  </si>
  <si>
    <t>4.4DEC</t>
  </si>
  <si>
    <t xml:space="preserve">Formación profesional a nivel de posgrado (maestrías y doctorados) de todos los docentes de la FACES. </t>
  </si>
  <si>
    <t xml:space="preserve">Certificados de capacitación de docentes. </t>
  </si>
  <si>
    <r>
      <rPr>
        <sz val="10"/>
        <rFont val="Calibri"/>
        <family val="2"/>
        <scheme val="minor"/>
      </rPr>
      <t xml:space="preserve"> P</t>
    </r>
    <r>
      <rPr>
        <sz val="10"/>
        <color rgb="FF000000"/>
        <rFont val="Calibri"/>
        <family val="2"/>
        <scheme val="minor"/>
      </rPr>
      <t>ersonal de la FACES que participó en la aplicación de instrumentos de evaluación del desempeño</t>
    </r>
    <r>
      <rPr>
        <sz val="10"/>
        <rFont val="Calibri"/>
        <family val="2"/>
        <scheme val="minor"/>
      </rPr>
      <t>, socialización de resultados</t>
    </r>
    <r>
      <rPr>
        <sz val="10"/>
        <color rgb="FFFF0000"/>
        <rFont val="Calibri"/>
        <family val="2"/>
        <scheme val="minor"/>
      </rPr>
      <t xml:space="preserve"> </t>
    </r>
    <r>
      <rPr>
        <sz val="10"/>
        <rFont val="Calibri"/>
        <family val="2"/>
        <scheme val="minor"/>
      </rPr>
      <t>y el seguimiento para la</t>
    </r>
    <r>
      <rPr>
        <sz val="10"/>
        <color rgb="FFFF0000"/>
        <rFont val="Calibri"/>
        <family val="2"/>
        <scheme val="minor"/>
      </rPr>
      <t xml:space="preserve"> </t>
    </r>
    <r>
      <rPr>
        <sz val="10"/>
        <rFont val="Calibri"/>
        <family val="2"/>
        <scheme val="minor"/>
      </rPr>
      <t>m</t>
    </r>
    <r>
      <rPr>
        <sz val="10"/>
        <color rgb="FF000000"/>
        <rFont val="Calibri"/>
        <family val="2"/>
        <scheme val="minor"/>
      </rPr>
      <t>ejora continua del personal docente y administrativo, considerándola en forma progresiva,  inclusiva, identificando los procesos de gestión que puedan ser superados, corregidos, modificados o sustituidos por nuevos procesos dinámicos de capacitación.</t>
    </r>
  </si>
  <si>
    <t xml:space="preserve"> Porcentaje de docentes  y administrativos participando en las procesos institucionales  de valoración del desempeño. </t>
  </si>
  <si>
    <t>4.5DEC</t>
  </si>
  <si>
    <r>
      <rPr>
        <sz val="10"/>
        <rFont val="Calibri"/>
        <family val="2"/>
      </rPr>
      <t xml:space="preserve">Participar en la </t>
    </r>
    <r>
      <rPr>
        <sz val="10"/>
        <color theme="1"/>
        <rFont val="Calibri"/>
        <family val="2"/>
      </rPr>
      <t xml:space="preserve"> socialización  e implementación de evaluaciones periódicas del desempeño del personal docente y administrativo de la FACES.</t>
    </r>
  </si>
  <si>
    <t>Importancia de las evaluaciones anuales del desempeño del personal docente y administrativo de la FACES.</t>
  </si>
  <si>
    <t>Instrumentos aplicados. Informes</t>
  </si>
  <si>
    <t>Docentes de posgrados. Personal docente y administrativo</t>
  </si>
  <si>
    <t xml:space="preserve">Número de estudiantes matriculados </t>
  </si>
  <si>
    <t>5.1 DEC</t>
  </si>
  <si>
    <t xml:space="preserve">Realizar jornadas de inducción, seguimiento a los estudiantes, censo de matrícula , asesoría técnica,  e inversión sobre el ingreso, permanencia y egreso., estímulos académicos  para el logro de su excelencia académica y profesional. </t>
  </si>
  <si>
    <t xml:space="preserve">Asesoría y apoyo a estudiantes para mantener alta eficiencia terminal.
</t>
  </si>
  <si>
    <t>Listados de sesiones de trabajo, documentos de gestiones, documentos creados. Registro de equivalencias, certificaciones, expedientes</t>
  </si>
  <si>
    <t>Docentes y estudiantes.</t>
  </si>
  <si>
    <t>Colecciones bibliográficas y centros de documentación fortalecidos para uso de estudiantes y docentes de la FACES.</t>
  </si>
  <si>
    <t>Número de libros y documentos adquiridos por año.</t>
  </si>
  <si>
    <t>5.2 DEC</t>
  </si>
  <si>
    <t xml:space="preserve">Fortalecer las colecciones bibliográficas y centros de documentación de la FACES, así como gestionar y mantener acceso al sistema virtual para la obtención de documentos y materiales de trabajo en línea por parte de profesores y estudiantes. </t>
  </si>
  <si>
    <t>Oportunidad que los estudiantes dispongan de libros de texto conforme su Plan de Estudios.</t>
  </si>
  <si>
    <t>Inventario de libros. Entrega de libros donados a las carreras.</t>
  </si>
  <si>
    <t>Estudiantes, docentes</t>
  </si>
  <si>
    <t xml:space="preserve">Docentes y estudiantes conocen y aplican correctamente reglamentación estudiantil vigente. </t>
  </si>
  <si>
    <t xml:space="preserve">Talleres de docentes y estudiantes para revisión y divulgación de reglamentos estudiantiles. </t>
  </si>
  <si>
    <t>5.3 DEC</t>
  </si>
  <si>
    <t xml:space="preserve">Hacer participe a los estudiantes de los procesos de elaboracióm, revisión, divulgación y aplicación eficiente de la reglamentación estudiantil. </t>
  </si>
  <si>
    <t xml:space="preserve">Estudiantes informados sobre Leyes, Reglamentos y Normas Académicas de la UNAH. </t>
  </si>
  <si>
    <t xml:space="preserve">Archivos distribuación de Normas Académicas. </t>
  </si>
  <si>
    <t>Estudiantes</t>
  </si>
  <si>
    <t xml:space="preserve">Alianzas establecidas con Facultades y Centros Regionales y Telecentros para el desarrollo de programas académicos conjuntos en los campos del conocimiento de la FACES. </t>
  </si>
  <si>
    <t xml:space="preserve">Número de programas de Cooperación y capacitación con estudiantes y docentes de Centros Regionales. </t>
  </si>
  <si>
    <t>6.1 DEC</t>
  </si>
  <si>
    <t xml:space="preserve">Fortalecer el desarrollo de programas de cooperación y capacitación en cada uno de los campos que desarrolla la Facultad. </t>
  </si>
  <si>
    <t xml:space="preserve">Desarrollo de asignaturas generales on-line servidas por los departamentos para beneficio de estudiantes y docentes de Ciudad Universitaria y los Centros Regionales. </t>
  </si>
  <si>
    <t xml:space="preserve">Número de asignaturas on-line servidas en Ciudad Universitaria y Centros Regionales. </t>
  </si>
  <si>
    <t xml:space="preserve">6.2 DEC </t>
  </si>
  <si>
    <t xml:space="preserve">Desarrollar y ofertar en línea asignaturas generales servidas por los departamentos académicos, para beneficio de estudiantes de Ciudad Universitaria y de los Centros Regionales. </t>
  </si>
  <si>
    <t xml:space="preserve">Centros Regionales </t>
  </si>
  <si>
    <t xml:space="preserve">Decana FACES; Secretaria FACES, Coordinadora Posgrados FACES. </t>
  </si>
  <si>
    <t xml:space="preserve">Listados de matricula de estudiantes. </t>
  </si>
  <si>
    <t xml:space="preserve">Talleres de la FACES, reuniones institucionales, actividades nacionales e internacionales realizadas para promover la formación en valores morales y éticos, profesionales y sociales. </t>
  </si>
  <si>
    <t xml:space="preserve">Número de actividades relacionadas con promoción de formación en valores. </t>
  </si>
  <si>
    <t xml:space="preserve">7.1 DEC </t>
  </si>
  <si>
    <t xml:space="preserve">Programar la realización periódica de jornadas de formación en valores morales y éticos, profesionales y sociales. </t>
  </si>
  <si>
    <t>7.2 DEC</t>
  </si>
  <si>
    <t>7.3 DEC</t>
  </si>
  <si>
    <t>Informar estadísticas</t>
  </si>
  <si>
    <t xml:space="preserve">Oferta académica adecuada a necesidades de los estudiantes. </t>
  </si>
  <si>
    <t>Listado de participantes por reuniones.</t>
  </si>
  <si>
    <t xml:space="preserve">Jefes de Departamento, Secretaría. </t>
  </si>
  <si>
    <t xml:space="preserve">Decana FACES, Secretaría FACES; Coordinadora Posgrados FACES. </t>
  </si>
  <si>
    <t xml:space="preserve">Perfiles de graduados de las carreras y campo de la FACES revisados de acuerdo de las demandas laborales. </t>
  </si>
  <si>
    <t xml:space="preserve">Estudios de perfiles de graduados de acuerdo a demandas laborales. </t>
  </si>
  <si>
    <t>10.1 CGP</t>
  </si>
  <si>
    <t xml:space="preserve">Realizar procesos de revisión y análisis permanentes de perfil de los graduados de las carreras y campos de posgrado de acuerdo a las demandas laborales de profesionales. </t>
  </si>
  <si>
    <t xml:space="preserve">Evaluación continua del grado de satisfacción de los graduados de las carreras de la FACES. </t>
  </si>
  <si>
    <t>Estudios de satisfacción de los graduados fr la FACES.</t>
  </si>
  <si>
    <t>10.2 CGP</t>
  </si>
  <si>
    <t>Realizar periódicamente encuestas de satisfacción de los graduados de las carreras de posgrado.</t>
  </si>
  <si>
    <t>Desempeño de los graduados de la FACES evaluado continuamnte</t>
  </si>
  <si>
    <t>Estudios de desempeño de los graduados de las carreras de la FACES.</t>
  </si>
  <si>
    <t>10.3 CGP</t>
  </si>
  <si>
    <t>Realizar periódicamente encuestas de empleadores y  graduados acerca del desempeño laboral de los graduados de los posgrados.</t>
  </si>
  <si>
    <t>Documento de trabajo, instrumentos. Informes.</t>
  </si>
  <si>
    <t>Graduados.</t>
  </si>
  <si>
    <t>Coordinaciones de Carrera, Coordinación general de posgrados, Secretaria.</t>
  </si>
  <si>
    <t xml:space="preserve">Graduados y empleadores brindan importante información acerca de la pertinencia del Programa. Se necesitan recursos para impresión de documentos y movilización. Informar estadísticas. </t>
  </si>
  <si>
    <t>La opinión de los empleadores acerca del desempeño de nuestros graduados es un insumo necesario para que nuestros Programas cumplan con su papel de entregar a la sociedad los profesionales que necesita. Informar estadística.</t>
  </si>
  <si>
    <t>Documento de trabajo, instrumentos. Encuestas, informes.</t>
  </si>
  <si>
    <t xml:space="preserve">Página web de la FACES actualizada y en continuo funcionamiento. Aulas  virtuales al servicio de estudiantes de las carreras de grado, posgrado y asignaturas que ofrece la FACES, y con acceso continuo al Sistema Administrativo y Financiero de la UNAH. </t>
  </si>
  <si>
    <t xml:space="preserve">Número de visitantes página web FACES. Número de estudiantes atendidos en Aulas Virtuales de la FACES. Registro de actividad en Aulas Virtuales. Número de solicitudes y acciones presupuestarias gestionadas en el Sistema Administrativo y Financiero de la UNAH. </t>
  </si>
  <si>
    <t>11.1 DEC</t>
  </si>
  <si>
    <t xml:space="preserve">Mantener actualizada la información, monitorear y evaluar continuamente el funcionamiento de la página web, Aulas virtuales, y el SAFI utilizadas para el desarrollo de cada una de las actividades académicas y administrativas realizadas por la FACES. </t>
  </si>
  <si>
    <t xml:space="preserve">Asegurar el funcionamiento de las páginas web y aulas virtuales de la FACES. </t>
  </si>
  <si>
    <t xml:space="preserve">Página web de la FACES. Número de visitas de estudiantes a las Aulas Virtuales. </t>
  </si>
  <si>
    <t xml:space="preserve">Decana FACES, Secretaria FACES; Coordinadora posgrados FACES. </t>
  </si>
  <si>
    <t xml:space="preserve">Instalaciones físicas especializadas remodeladas, construidas y acondicionadas. Aulas y oficinas dignas para estudiantes y personal de la FACES. Con su mobiliario y equipo debidamente inventariado. </t>
  </si>
  <si>
    <t>11.2 DEC</t>
  </si>
  <si>
    <t xml:space="preserve">Número de empleados docentes y administrativos nombrados, reclasificados y recategorizados en el año. </t>
  </si>
  <si>
    <t>11.3 DEC</t>
  </si>
  <si>
    <t xml:space="preserve">Gestionar los nombramientos, contrataciones del personal docente, administrativo y de servicio de la FACES. </t>
  </si>
  <si>
    <t xml:space="preserve">Oportunidad de realizar las actividades académicas en ambientes especializados y debidamente acondicionadas. </t>
  </si>
  <si>
    <t xml:space="preserve">Instalaciones físicas remodeladas, acondicionadas. </t>
  </si>
  <si>
    <t xml:space="preserve">Adecuamiento del número de docentes por departamento y carreras de grado y posgrado. </t>
  </si>
  <si>
    <t xml:space="preserve">Acuerdos de creación de plazas. Acuerdos de contratación y nombramiento de docentes. Acuerdos de recategorización de administrativos. </t>
  </si>
  <si>
    <t>DOCENTES</t>
  </si>
  <si>
    <t xml:space="preserve">Gestionada la creación de plazas docentes y administrativas deacuerdo con las necesidades de los diferentes departamentos y carreras de la Facultad con pertinencia a los campos pertinentes, asegurando procesos de selección y de inducción para el personal que las ocupe. </t>
  </si>
  <si>
    <t xml:space="preserve">Relación entre nuevas plazas docentes y administrativas solicitadas y aprobadas. </t>
  </si>
  <si>
    <t>12.1 DEC</t>
  </si>
  <si>
    <t xml:space="preserve">Gestionar plazas de docentes y administrativos para la Facultad y realizar procesos de selección e inducción del nuevo personal. </t>
  </si>
  <si>
    <t xml:space="preserve">Registro de procedimientos. </t>
  </si>
  <si>
    <t xml:space="preserve">Acuerdos de creación nuevas plazas. Procesos de selección de nuevo personal. Procesos de inducción. </t>
  </si>
  <si>
    <t xml:space="preserve">Personal </t>
  </si>
  <si>
    <t xml:space="preserve">Decana FACES; Secretaria FACES; Coordinadora posgrados FACES. </t>
  </si>
  <si>
    <t xml:space="preserve">Programas de capacitación continua y de formación especializada para los docentes y administrativos de la FACES en funcionamiento. </t>
  </si>
  <si>
    <t xml:space="preserve">Programas de formación y capacitación continua para el personal docente y administrativo de la FACES. </t>
  </si>
  <si>
    <t>12.2 DEC</t>
  </si>
  <si>
    <t xml:space="preserve">Implementar cursos, talleres y otras formas de capacitación y formación del personal docente y administrativo, dentro de los programas marco de formación y capacitación continua. </t>
  </si>
  <si>
    <t>Certificados de capacitación</t>
  </si>
  <si>
    <t xml:space="preserve">Secretaria. </t>
  </si>
  <si>
    <t>Personal de la FACES participo en programas institucionales de egreso y vínculo social e institucional.</t>
  </si>
  <si>
    <t xml:space="preserve">Número de personas relacionados con la FACES en programas institucionales de egreso y vinculo social e institucional. </t>
  </si>
  <si>
    <t>12.3 DEC</t>
  </si>
  <si>
    <t xml:space="preserve">Promover que las personas relacionadas con la FACES participen en procesos instituciones de gestión del egreso y vínculo social e institucional del personal. </t>
  </si>
  <si>
    <t>FACES incluida en programas institucionales de egreso y vínculo social e institucional.</t>
  </si>
  <si>
    <t>Decana FACES; Secretaria FACES; Coordinadora Posgrados FACES</t>
  </si>
  <si>
    <t>Diseño, aprobación e implementación del Programa de Relevo Docente y Administrativo</t>
  </si>
  <si>
    <t>Programa de Relevo de Personal docente y administrativo.</t>
  </si>
  <si>
    <t>12.4 DEC</t>
  </si>
  <si>
    <t xml:space="preserve">Diseñar, aprobar e implementar un programa de relevo del personal docente y administrativo. </t>
  </si>
  <si>
    <t>Informar estadísticas de relevo.</t>
  </si>
  <si>
    <t xml:space="preserve">Propuesta de Plan de Relevo Generacional por campos de la FACES. Informes Coordinación Posgrados. </t>
  </si>
  <si>
    <t xml:space="preserve">Asignación y obtención de fondos gestionados para equipos, materiales y otros recursos en apoyo de la actividad académica, prioridades y lineamientos de ejecución presupuestaria FACES. </t>
  </si>
  <si>
    <t xml:space="preserve">Número de informes de gestión presupuestaria. </t>
  </si>
  <si>
    <t>13.1 DEC</t>
  </si>
  <si>
    <t xml:space="preserve"> Organizar y promover la participación en capacitaciones y el desarrollo de experiencias educativas en el nivel superior de los campos que desarrolla la FACES, con participación de Posgrados.</t>
  </si>
  <si>
    <t xml:space="preserve">Gestionar acuerdos y convenios de cooperación, nacionales e internacionales, para el desarrollo de los campos de la Facultad en los diferentes niveles del Sistema Educativo. </t>
  </si>
  <si>
    <t xml:space="preserve">Impulsar la internacionalización de la FACES, tomando como primera instancia el escenario regional centroamericano del CSUCA, a través de la participación en Proyectos Regionales. </t>
  </si>
  <si>
    <t>Capacitaciones y  desarrollo de experiencias educativas en el nivel superior de los campos que desarrolla la FACES, con participación de Posgrados.</t>
  </si>
  <si>
    <t xml:space="preserve"> Número de capacitaciones organizadas y desarrolladas. </t>
  </si>
  <si>
    <t>13.2DEC</t>
  </si>
  <si>
    <t>Convenios de cooperación nacionales e internacionales para el desarrollo de los campos de la FACES en diferentes niveles del Sistema Educativo.</t>
  </si>
  <si>
    <t>Acuerdos y convenios de cooperación nacional e internacional de impacto en el Sistema Educativo Nacional. Registro de Convenios y acuerdos.</t>
  </si>
  <si>
    <t>13.3DEC</t>
  </si>
  <si>
    <t xml:space="preserve"> Acuerdos y convenios de cooperación con Universidades extranjeras para el mejoramiento de la calidad académica y el intercambio de estudiantes y docentes.</t>
  </si>
  <si>
    <t>Número de  Convenios y Acuerdos de Cooperación Internacional para intercambio de estudiantes y docentes.</t>
  </si>
  <si>
    <t>13.4DEC</t>
  </si>
  <si>
    <t xml:space="preserve"> Docentes de la FACES  participando en proyectos regionales promovidos por el CSUCA y otros Organismos de Cooperación Internacional. </t>
  </si>
  <si>
    <t>Número de  proyectos regionales del CSUCA.</t>
  </si>
  <si>
    <t>13.5DEC</t>
  </si>
  <si>
    <t xml:space="preserve">Informar sobre la Ejecución Presupuestaria. Informes de equipo y materiales adquiridos. </t>
  </si>
  <si>
    <t>Informes</t>
  </si>
  <si>
    <t>Administración, Secretaría</t>
  </si>
  <si>
    <t>Informar sobre las  de actividades realizadas.</t>
  </si>
  <si>
    <t>Escuelas y Departamentos</t>
  </si>
  <si>
    <t>Secretaría</t>
  </si>
  <si>
    <t>Informar sobre las actividades realizadas.</t>
  </si>
  <si>
    <t xml:space="preserve">Importancia de establecer alianzas a través de la firma de convenios de cooperación para el mejoramiento de la calidad académica y el intercambio de estudiantes y docentes. </t>
  </si>
  <si>
    <t>La acreditación de la calidad de los posgrados es imprescindible  para ampliar el rango de oportunidades a nivel regional e internacional. Informar estadísticas</t>
  </si>
  <si>
    <t>Cartas de acreditación, documentos de proyectos y convenios. Informes</t>
  </si>
  <si>
    <t>Decanatura, Coordinación de posgrados, coordinadores de carreras, Secretaría</t>
  </si>
  <si>
    <t>Convenios de Cooperación Internacional establecidos con universidades extranjeras para el desarrollo de los campos de la FACES, con  docentes y estudiantes participando en actividades y programas institucionales de internacionalización.</t>
  </si>
  <si>
    <t>14.1 DEC</t>
  </si>
  <si>
    <t>14.2 DEC</t>
  </si>
  <si>
    <t>14.3 DEC</t>
  </si>
  <si>
    <t>Gestionar, renovar y dar seguimiento a convenios y acuerdos,  nacionales e internacionales de cooperación.</t>
  </si>
  <si>
    <t xml:space="preserve">Docentes y graduados de la FACES que participan en Sociedades Científicas Internacionales. </t>
  </si>
  <si>
    <t>Colaboración con asociaciones de profesionales graduados, nacionales e internacionales para fortalecer el desarrollo de los campos de la FACES</t>
  </si>
  <si>
    <t>Escuelas y Departametnos</t>
  </si>
  <si>
    <t>Secretaria</t>
  </si>
  <si>
    <t xml:space="preserve">Comités Técnicos de Carreras de grado y posgrado de la FACES en funcionamiento. </t>
  </si>
  <si>
    <t xml:space="preserve">Número de Sesiones de Comités Técnicos por carrera. </t>
  </si>
  <si>
    <t>15.1 DEC</t>
  </si>
  <si>
    <t xml:space="preserve">Organizar y mantener en funcionamiento los Comités Técnicos de las carreras de grado y posgrado. </t>
  </si>
  <si>
    <t xml:space="preserve">Junta Directiva de la FACES en funcionamiento integrada por sus autoridades y representantes estudiantiles. </t>
  </si>
  <si>
    <t xml:space="preserve">Número de sesiones por Junta Directiva. </t>
  </si>
  <si>
    <t>15.2 DEC</t>
  </si>
  <si>
    <t>Integrar y mantener en funcionamiento la Junta Directiva de la FACES.</t>
  </si>
  <si>
    <t xml:space="preserve">Decana, Representante de Claustro de Profesores y Representante estudiantil de la FACES con excelencia académica participando en el Consejo Universitario. </t>
  </si>
  <si>
    <t xml:space="preserve">Representantes de la FACES acreditado y juramentado. </t>
  </si>
  <si>
    <t>15.3 DEC</t>
  </si>
  <si>
    <t xml:space="preserve">Actas de sesiones, informes. </t>
  </si>
  <si>
    <t xml:space="preserve">Listados, actos de reuniones. </t>
  </si>
  <si>
    <t xml:space="preserve">El normal funcionamiento de los Comités Técnicos es imprescindible para el desarrollo y buen funcionamiento de las carreras. Informar estadísticas. </t>
  </si>
  <si>
    <t xml:space="preserve">Organización de la Facultad según reglamento. </t>
  </si>
  <si>
    <t>Estudiantes y docentes de las carreras, Escuelas y Departamentos.</t>
  </si>
  <si>
    <t xml:space="preserve">Coordinadores de carrera, Secretaría. </t>
  </si>
  <si>
    <r>
      <t xml:space="preserve">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t>
    </r>
    <r>
      <rPr>
        <strike/>
        <sz val="10"/>
        <rFont val="Calibri"/>
        <family val="2"/>
      </rPr>
      <t xml:space="preserve"> </t>
    </r>
    <r>
      <rPr>
        <sz val="10"/>
        <rFont val="Calibri"/>
        <family val="2"/>
      </rPr>
      <t>Académica Regional Centroamericana en Astronomía y Astrofísica,  siguiendo lineamientos del Modelo Educativo y en consonancia con las necesidades sociales, las nuevas tendencias y la diversidad educativa.</t>
    </r>
  </si>
  <si>
    <t>2.3 DEC</t>
  </si>
  <si>
    <t>2.4 DEC</t>
  </si>
  <si>
    <t>2.5 DEC</t>
  </si>
  <si>
    <t>2.6 DEC</t>
  </si>
  <si>
    <t>2.7 DEC</t>
  </si>
  <si>
    <t>2.8 DEC</t>
  </si>
  <si>
    <r>
      <t xml:space="preserve">Fortalecer y mantener en funcionamiento el Observatorio Astronómico Centroamericano de Suyapa, el Observatorio  </t>
    </r>
    <r>
      <rPr>
        <sz val="10"/>
        <rFont val="Calibri"/>
        <family val="2"/>
      </rPr>
      <t>Universitario</t>
    </r>
    <r>
      <rPr>
        <sz val="10"/>
        <color rgb="FFFF0000"/>
        <rFont val="Calibri"/>
        <family val="2"/>
      </rPr>
      <t xml:space="preserve"> </t>
    </r>
    <r>
      <rPr>
        <sz val="10"/>
        <color theme="1"/>
        <rFont val="Calibri"/>
        <family val="2"/>
      </rPr>
      <t>de Ordenamiento Territorial, y el Instituto en Arqueoastronomía y Patrimonio Cultural y Natural.</t>
    </r>
  </si>
  <si>
    <t>2.9 DEC</t>
  </si>
  <si>
    <t xml:space="preserve">Elaborar y mantener en funcionamiento un programa de capacitación continua que involucre a  todos los docentes de la Facultad. </t>
  </si>
  <si>
    <t xml:space="preserve">Debe llevarse la oferta académica de la FACES a los Centros Regionales </t>
  </si>
  <si>
    <r>
      <t xml:space="preserve">Creados los mecanismo de atención a los estudiantes de las carreras de las  FACES en los procesos de ingreso, permanencia, promoción y egreso, </t>
    </r>
    <r>
      <rPr>
        <sz val="10"/>
        <color rgb="FFC00000"/>
        <rFont val="Calibri"/>
        <family val="2"/>
        <scheme val="minor"/>
      </rPr>
      <t xml:space="preserve"> </t>
    </r>
    <r>
      <rPr>
        <sz val="10"/>
        <rFont val="Calibri"/>
        <family val="2"/>
        <scheme val="minor"/>
      </rPr>
      <t xml:space="preserve">y otros procesos de orientación psicopedagógica , asesoría, salud, cultura, deporte, estímulos académicos  para el logro de su excelencia académica y profesional. </t>
    </r>
  </si>
  <si>
    <r>
      <t xml:space="preserve">Registrar en la </t>
    </r>
    <r>
      <rPr>
        <sz val="10"/>
        <color rgb="FFFF0000"/>
        <rFont val="Calibri"/>
        <family val="2"/>
      </rPr>
      <t xml:space="preserve"> </t>
    </r>
    <r>
      <rPr>
        <sz val="10"/>
        <rFont val="Calibri"/>
        <family val="2"/>
      </rPr>
      <t>DICYP, desarrollar como Carga Académica y presentar avances y</t>
    </r>
    <r>
      <rPr>
        <sz val="10"/>
        <color rgb="FFFF0000"/>
        <rFont val="Calibri"/>
        <family val="2"/>
      </rPr>
      <t xml:space="preserve"> </t>
    </r>
    <r>
      <rPr>
        <sz val="10"/>
        <color theme="1"/>
        <rFont val="Calibri"/>
        <family val="2"/>
      </rPr>
      <t xml:space="preserve">resultados de proyectos de investigación de los departamentos que previamente hayan sido identificadas como prioritarios dentro de los lineamientos de la UNAH, la Facultad y los Departamentos Académicos. </t>
    </r>
  </si>
  <si>
    <t xml:space="preserve">Participar en el Congreso de Investigación Científica de la UNAH.  Participar y/u organizar  otros eventos científicos nacionales e internacionales, para divulgar avances y resultados de los proyectos de investigación realizados por los profesores. </t>
  </si>
  <si>
    <t xml:space="preserve">Proyectos de investigación científica registrados, asignados como parte de la Carga Académica de los departamentos. </t>
  </si>
  <si>
    <t>El rol de la unidad de gestión de la investigación de postgrados es fundamental para incrementar en número y en calidad las investigaciones de los postgrados. Informar estadísticas.</t>
  </si>
  <si>
    <t>Profesores y estudiantes de posgrados. Departamentos.</t>
  </si>
  <si>
    <t>Jefe y coordinador de la Unidad, Secretaría, Jefes Departamentos, Coordinadores Carreras.</t>
  </si>
  <si>
    <t>La cooperación internacional es indispensable para mantener en armonia con el ámbito global  nuestros programas. Informar estadísticas.</t>
  </si>
  <si>
    <t>Documentos creados y mensajes enviados y recibidos. Registro de profesores e investigadores visitantes. Informes, Archivo.</t>
  </si>
  <si>
    <t>Profesores y estudiantes de los posgrados. Docentes, estudiantes.</t>
  </si>
  <si>
    <t>Unidades Gestión Investigación, Jefes Departamento, Secretaría.</t>
  </si>
  <si>
    <t>Gestionar el desarrollo de los campos de la FACES a nivel nacional</t>
  </si>
  <si>
    <t xml:space="preserve">Listados de asistencia de la MOGT. Programas de actividades en UNAH-VS para promover Diplomado en Gestión de Sistemas Aeroportuarios. </t>
  </si>
  <si>
    <t>Debido al cambio rápido de las demandas laborales es importante mantener actualizado el perfil del graduados. Se necesita tinta y papel para impresión de documentos. Informar estadística.</t>
  </si>
  <si>
    <t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t>
  </si>
  <si>
    <t xml:space="preserve">Gestión de la creación de un número suficiente de plazas docentes y administrativas, acordes con el crecimiento y desarrollo de los campos del conocimiento  que atiende. Gestionar recategorización y reclasificación del personal docente y administrativo de la FACES. </t>
  </si>
  <si>
    <t xml:space="preserve">Número de Convenios de Cooperación Nacional e Internacional en gestión y aprobados. ( Marco , Específico y Acuerdos) </t>
  </si>
  <si>
    <t>Calidad de las Carreras de Posgrado de la FACES acreditadas regionalmente con planes de mejora implementados. Carreras de grado funcionando con lineamientos de calidad.</t>
  </si>
  <si>
    <t xml:space="preserve">Representantes del Consejo Universitario atienden de forma regular a sesiones ordinarias y extraordinarias convocadas por el Consejo Universitario. </t>
  </si>
  <si>
    <t xml:space="preserve">Fomentar que los profesores y graduados sean miembros de organizaciones, asociaciones y sociedades científicas de los campos del conocimiento que desarrolla la FACES. </t>
  </si>
  <si>
    <t>Estimular la organización y la participación de Asociaciones de Profesionales, nacionales e internacionales en los campos propios de la FACES</t>
  </si>
  <si>
    <r>
      <t xml:space="preserve">Aumentar alianzas con organizaciones nacionales y extranjeras que potencien redes internacionales </t>
    </r>
    <r>
      <rPr>
        <sz val="10"/>
        <rFont val="Calibri"/>
        <family val="2"/>
      </rPr>
      <t xml:space="preserve"> y  el intercambio estudiantil y académico con universidades extranjeras, para la gestión de convenio y acuerdos de cooperación. </t>
    </r>
  </si>
  <si>
    <t xml:space="preserve">Gestionar la construcción de aulas, laboratorios, bibliotecas, servicios sanitarios, Infraestructura de esparcimiento para estudiantes y del personal  de la Facultad; la remodelación de las instalaciones del Observatorio Astronómico, Construcción del Planetario de Suyapa, acondicionamiento de Laboratorios y otras instalaciones de la FACES. </t>
  </si>
  <si>
    <t>Gestionar la aprobación y desarrollar la asignatura general y optativa de Introducción a la Astronomía Cultural.</t>
  </si>
  <si>
    <t>Mantener en funcionamiento la Cátedra de Ordenamiento Territorial en la página web de la Facultad.</t>
  </si>
  <si>
    <t xml:space="preserve">Cátedras en línea de temas de interés fundamental en los campos que desarrolla la FACES </t>
  </si>
  <si>
    <t xml:space="preserve">Mantenimiento de Cátedras en línea sobre temas fundamentales de los campos de la FACES. </t>
  </si>
  <si>
    <t>0esarrollo de asignaturas generales para contribuir a la formación integral de los estudiantes de las diferentes</t>
  </si>
  <si>
    <t xml:space="preserve">Número de asignaturas, secciones y estudiantes matriculados en asignaturas generales servidas por departamentos de la FACES. </t>
  </si>
  <si>
    <t>Listados de alumnos matriculados.</t>
  </si>
  <si>
    <t xml:space="preserve">Número de visitantes a la página web de las cátedras en línea de la FACES. </t>
  </si>
  <si>
    <t>Jefes de Departamento,  Secretaría</t>
  </si>
  <si>
    <t>La Catedra de Ordenamiento Territorial  es un espacio que permite actualizar y divulgar los avances del campo.</t>
  </si>
  <si>
    <t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de instalaciones, laboratorios y espacios académicos.  Adquisición de recursos materiales para la docencia, investigación y vinculación de la FACES. </t>
  </si>
  <si>
    <t>Remodelación del Observatorio Astronómico</t>
  </si>
  <si>
    <t xml:space="preserve">DEPARTAMENTO DE ASTRONOMÍA Y ASTROFÍSICA  (DAAF) </t>
  </si>
  <si>
    <t xml:space="preserve">DEPARTAMENTO DE CIENCIA Y TECNOLOGÍAS DE LA INFORMACIÓN GEOGRÁFICA ( DCTIG) </t>
  </si>
  <si>
    <t xml:space="preserve">Ampliación del K2 </t>
  </si>
  <si>
    <t>DEPARTAMENTO DE ARQUEOASTRONOMÍA Y ASTRONOMÍA CULTURAL  (DAQAC)</t>
  </si>
  <si>
    <t xml:space="preserve">DEPARTAMENTO DE CIENCIAS AERONÁUTICAS  (DCA) </t>
  </si>
  <si>
    <t>Construccion del edificio del Departamento de Ciencias Aeronáuticas, (se estiman 500 mts2 de construccion a Lps 8000/mt2)</t>
  </si>
  <si>
    <t xml:space="preserve">DECANATO </t>
  </si>
  <si>
    <t>Publicación de Revista Ciencias Espaciales Primavera-Otoño</t>
  </si>
  <si>
    <t>Publicación de Catálogo VUS</t>
  </si>
  <si>
    <t>Adquisición de libros para colecciones bibliograficas</t>
  </si>
  <si>
    <t>Pago de Membresia de Honduras ante la Unión Astronómica Internacional(IAU) año 2018</t>
  </si>
  <si>
    <t>Pago de Membresia de Honduras ante la Internacional Linear Collider (ILC) año 2018</t>
  </si>
  <si>
    <t>DCTIG</t>
  </si>
  <si>
    <t>DCTIG desarrolla anualmente 1 cursos de capacitación en el marco del proyecto cursos de actualización SIG, PR, GPS, Impartido a los Centros Regionales. El DCTIG desarrolla anualmente 6 seminarios en Tecnologías de la Información Geográfica.</t>
  </si>
  <si>
    <t>Pago Plus Jefatura DAAF</t>
  </si>
  <si>
    <t>4.2 DEC</t>
  </si>
  <si>
    <t>Pago Plus Jefatura DCTIG</t>
  </si>
  <si>
    <t>Pago Plus Jefatura DAQAC</t>
  </si>
  <si>
    <t>Pago Plus Jefatura DCA</t>
  </si>
  <si>
    <t xml:space="preserve">Secretario Académico FACES </t>
  </si>
  <si>
    <t>PAGO PLUSES</t>
  </si>
  <si>
    <t xml:space="preserve">Coordinación Licenciatura en Astronomía y Astrofísica </t>
  </si>
  <si>
    <t xml:space="preserve">Coordinación Licenciatura en Ciencia y Tecnología de la Información Geográfica </t>
  </si>
  <si>
    <t xml:space="preserve">Coordinación Técnico Universitario en Sistema de Información Geográfica con énfasis en Catastro. </t>
  </si>
  <si>
    <t xml:space="preserve">Coordinación General de Posgrados </t>
  </si>
  <si>
    <t>Estación Total</t>
  </si>
  <si>
    <t>Navegador GPS-GNSS</t>
  </si>
  <si>
    <t>GPS Diferencial RTK</t>
  </si>
  <si>
    <t>Distanciómetro Laser de 50 m</t>
  </si>
  <si>
    <t>Distanciómetro Laser de 250 m</t>
  </si>
  <si>
    <t>Drone para fotogrametría</t>
  </si>
  <si>
    <t>Sensor LiDAR Aerotransportado</t>
  </si>
  <si>
    <t>Drone para Sensor LiDAR</t>
  </si>
  <si>
    <t>Espectro-radiómetro de 350 a 2500 nm</t>
  </si>
  <si>
    <t>Licencia de ArcGIS</t>
  </si>
  <si>
    <t>Licencia de Autocad</t>
  </si>
  <si>
    <t>Licencia de ENVI</t>
  </si>
  <si>
    <t>Pasajes internacionales</t>
  </si>
  <si>
    <t>Gestionar el nombramiento del jefe Departamento CTIG, Coordinador de LCTIG y el coordinador de TUSIGC; Contratar 5 profesores titulares para realizar adecuadamente las funciones de docencia, investigación, vinculación y gestión académica.</t>
  </si>
  <si>
    <t>Realizar 2 Talleres NASE</t>
  </si>
  <si>
    <t>DAQAC</t>
  </si>
  <si>
    <t>GPS</t>
  </si>
  <si>
    <t>Materiales de oficina para la docencia, investigaciòn y vinculacion</t>
  </si>
  <si>
    <t>Equipo de campo para actividades de investigaciòn (brújulas, cintas, cuerdas)</t>
  </si>
  <si>
    <t>Equipo de campo para actividades de vinculación (equipo de sonido, pantallas portatiles, apuntadores)</t>
  </si>
  <si>
    <t>Laboratorio de cómputo (30 estudiantes)</t>
  </si>
  <si>
    <t>Construccion del Planetario</t>
  </si>
  <si>
    <t>Construcciòn areas de docencia</t>
  </si>
  <si>
    <t>Construcción area gestión académica</t>
  </si>
  <si>
    <t>Coordinación General de Posgrados (CGP)</t>
  </si>
  <si>
    <t>DEPARTAMENTO DE ASTRONOMÍA Y ASTROFÍSICA (DAAF)</t>
  </si>
  <si>
    <t>DEPARTAMETNO DE ARQUEOASTRONOMÍA Y ASTRONOMÍA CULTURAL (DAQAC)</t>
  </si>
  <si>
    <t>12.2 MOGT</t>
  </si>
  <si>
    <t>DEPARTAMENTO DE CIENCIA Y TECNOLOGÍAS DE LA INFORMACIÓN GEOGRÁFICA (DCTIG)</t>
  </si>
  <si>
    <t>DEPARTAMENTO DE ARQUEOASTRONOMÍA Y ASTRONOMÍA CULTURAL (DAQAC)</t>
  </si>
  <si>
    <t>MAESTRÍA EN ORDENAMIENTO Y GESTIÓN DEL TERRITORIO (MOGT)</t>
  </si>
  <si>
    <t>11.3 MOGT</t>
  </si>
  <si>
    <t xml:space="preserve">Nombramiento del Coordinador Académico </t>
  </si>
  <si>
    <t>Salario</t>
  </si>
  <si>
    <t xml:space="preserve">Decimo tercer mes </t>
  </si>
  <si>
    <t xml:space="preserve">Decimo cuarto mes </t>
  </si>
  <si>
    <t xml:space="preserve">Nombramiento del Coordinador Invest/Vinculacion </t>
  </si>
  <si>
    <t>1.6MOGT</t>
  </si>
  <si>
    <t xml:space="preserve"> Profesor Visitante, Propedeutico MOGT5, Gastos de Estadía</t>
  </si>
  <si>
    <t>Pasaje Aéreo (Centroamérica)</t>
  </si>
  <si>
    <t>Contratar un Profesor Titular II MT (1 mes) para Clase1</t>
  </si>
  <si>
    <t xml:space="preserve"> Profesor Visitante, Clase CTE-504, Gastos de Estadia</t>
  </si>
  <si>
    <t>Pasaje Aéreo</t>
  </si>
  <si>
    <t xml:space="preserve"> Profesor Visitante, Clase CTE-522, Gastos de Estadia</t>
  </si>
  <si>
    <t xml:space="preserve"> Profesor Visitante, Clase CTE-525, Gastos de Estadia</t>
  </si>
  <si>
    <t>1.5 MOGT</t>
  </si>
  <si>
    <t>Publicidad y Propaganda</t>
  </si>
  <si>
    <t>11.2 MOGT</t>
  </si>
  <si>
    <t xml:space="preserve">Equipo de Oficina y Muebles </t>
  </si>
  <si>
    <t>5.2 MOGT</t>
  </si>
  <si>
    <t>Libros, revistas y otros elementos coleccionables</t>
  </si>
  <si>
    <t>Equipo de cómputo</t>
  </si>
  <si>
    <t>MAESTRÍA REGIONAL CENTROAMERICANA EN ASTRONOMIA Y ASTROFÍSICA (MARCAA)</t>
  </si>
  <si>
    <t>1.6MARCAA</t>
  </si>
  <si>
    <t>Publicidad y propaganda</t>
  </si>
  <si>
    <t>1.3 MARCAA</t>
  </si>
  <si>
    <t>papel para encuestas(resma)</t>
  </si>
  <si>
    <t>tinta  negra impresora</t>
  </si>
  <si>
    <t>tinta a color para impresora (rojo, amarillo,  azul)</t>
  </si>
  <si>
    <t>5.2 MARCAA</t>
  </si>
  <si>
    <t xml:space="preserve">Compra de libros especializados </t>
  </si>
  <si>
    <t>11.3 MARCAA</t>
  </si>
  <si>
    <t>Contratación de profesores visitantes</t>
  </si>
  <si>
    <t>gastos de estadía por día(135 USD por día)</t>
  </si>
  <si>
    <t>12.1 MARCAA</t>
  </si>
  <si>
    <t>Coordinador de la Maestría</t>
  </si>
  <si>
    <t>Coordinador Investigación Vinculación</t>
  </si>
  <si>
    <t>4.5MARCAA</t>
  </si>
  <si>
    <t>papel para encuestas( resma)</t>
  </si>
  <si>
    <t>10.2 MARCAA</t>
  </si>
  <si>
    <t>OBSERVATORIO UNIVERSITARIO DE ORDENAMIENTO TERRITORIAL (OUOT)</t>
  </si>
  <si>
    <t>2.7 OUOT</t>
  </si>
  <si>
    <t>Insumos, Materiales y útiles de oficina</t>
  </si>
  <si>
    <t>3.4 OUOT</t>
  </si>
  <si>
    <t>Publicaciones, material de divulgación</t>
  </si>
  <si>
    <t>11.1 OUOT</t>
  </si>
  <si>
    <t>Especialista en Indicadores</t>
  </si>
  <si>
    <t>Especialista en Programación</t>
  </si>
  <si>
    <t>COORDINACION GENERAL DE POSGRADOS (CGP)</t>
  </si>
  <si>
    <t>Elaboración y aplicación de las encuestas de:
1. Satisfacción de los egresados.
2. Del desempeño laboral del egresado.
3. Satisfacción de los empleadores sobre el desempeño laboral de los egresados.</t>
  </si>
  <si>
    <t>Impresión y aplicación de las encuestas</t>
  </si>
  <si>
    <t>Informe de Seguimiento de Egresados</t>
  </si>
  <si>
    <t>12.2 CGP</t>
  </si>
  <si>
    <t>Profesores Visitantes para impartir cursos de actualización a Profesores de FACES</t>
  </si>
  <si>
    <t xml:space="preserve">Gastos de estadia de 3 profesores </t>
  </si>
  <si>
    <t>Pasajes aereos (A.L.)</t>
  </si>
  <si>
    <t>Pasaje aereo (Europa)</t>
  </si>
  <si>
    <t>Papel resma</t>
  </si>
  <si>
    <t>Tinta negra para impresora</t>
  </si>
  <si>
    <t>Tinta color para impresora</t>
  </si>
  <si>
    <t>12.4 CGP</t>
  </si>
  <si>
    <t>Desarrollar un Program de Maestría para el DCA en colaboración con la Universidad Politecnica de Madrid</t>
  </si>
  <si>
    <t>Pasaje exterior (España)</t>
  </si>
  <si>
    <t xml:space="preserve">Gastos de estadia de 5 profesores </t>
  </si>
  <si>
    <t>Pago a Profesores Internacionales</t>
  </si>
  <si>
    <t>Profesores DAAF en Programa Doctoral UNAM</t>
  </si>
  <si>
    <t>Solicitud de acreditación de los posgrados de la FACES por la Agencia Centroamericana de Acreditación de Posgrados (ACAP)</t>
  </si>
  <si>
    <t xml:space="preserve">COORDINACIÓN GENERAL DE POSGRADOS (CGP):  DAAF RELEVO DOCENTE (PROFESIONALIZACION)  </t>
  </si>
  <si>
    <t>COORDINACIÓN GENERAL DE POSGRADOS (CGP):  DCTIG  RELEVO DOCENTE  (PROFESIONALIZACION)</t>
  </si>
  <si>
    <t>Profesores DCTIG en Programa Doctoral España</t>
  </si>
  <si>
    <t>COORDINACIÓN GENERAL DE POSGRADOS (CGP):  DAQAC  RELEVO DOCENTE  (PROFESIONALIZACION)</t>
  </si>
  <si>
    <t xml:space="preserve">Profesores DAQAC incscrito en Programa Doctoral </t>
  </si>
  <si>
    <t>DECANATO</t>
  </si>
  <si>
    <t>Coordinación MOGT</t>
  </si>
  <si>
    <t>Coordinación MARCAA</t>
  </si>
  <si>
    <t xml:space="preserve">Coordinación Licenciatura en Arqueoastronomía </t>
  </si>
  <si>
    <t xml:space="preserve">Coordinación Licenciatura en Operación de Vuelo </t>
  </si>
  <si>
    <t>DEPARTAMENTO DE CIENCIAS AERONAUTICAS (DCA)</t>
  </si>
  <si>
    <t>1.6 DCA</t>
  </si>
  <si>
    <t>Diplomado en Navegación Aérea</t>
  </si>
  <si>
    <t>Gasolina</t>
  </si>
  <si>
    <t>Diplomado en Gestión de la Aeronavegabilidad y Mantenimiento Aeronáutico</t>
  </si>
  <si>
    <t xml:space="preserve">Pasajes </t>
  </si>
  <si>
    <t>Seminario Certificación de Aeródromos</t>
  </si>
  <si>
    <t>abril</t>
  </si>
  <si>
    <t>Diplomado en Gestión de Sistemas Aeroportuarios - Virtual</t>
  </si>
  <si>
    <t>Diseñador gráfico</t>
  </si>
  <si>
    <t>Curso Formación de Instructores Técnicos Aeronáuticos</t>
  </si>
  <si>
    <t>marzo</t>
  </si>
  <si>
    <t>Seminario AVSEC</t>
  </si>
  <si>
    <t>Curso Aeródromos Municipales</t>
  </si>
  <si>
    <t xml:space="preserve">EQUIPAMIENTO DE AULAS DEL DCA </t>
  </si>
  <si>
    <t>Laboratorio de Aerodinámica</t>
  </si>
  <si>
    <t>DEPARTAMENTO DE CIENCIAS AERONÁUTICAS (DCA)</t>
  </si>
  <si>
    <t>Oficina del DCA</t>
  </si>
  <si>
    <t>Aulas  de prácticas</t>
  </si>
  <si>
    <t>Cursos ICCAE</t>
  </si>
  <si>
    <t>Posgrados en Ciencias Aeronáuticas (Maestría o Doctorado)</t>
  </si>
  <si>
    <t>5.2 LAAF</t>
  </si>
  <si>
    <t>3.1 LAAF</t>
  </si>
  <si>
    <t>LICENCIATURA EN ASTRONOMÍA Y ASTROFISÍCA (LAAF)</t>
  </si>
  <si>
    <t>1.6 DEC</t>
  </si>
  <si>
    <t>Acreditación de Posgrados de la FACES.</t>
  </si>
  <si>
    <t>Compra de libros</t>
  </si>
  <si>
    <t xml:space="preserve"> </t>
  </si>
  <si>
    <t xml:space="preserve">INSTITUTO EN ARQUEOASTRONOMÍA Y PATRIMONIO CULTURAL Y NATURAL </t>
  </si>
  <si>
    <t>Compra de Material Bibliográfico (Libros)</t>
  </si>
  <si>
    <t xml:space="preserve">Pasajes Internacionales </t>
  </si>
  <si>
    <t>Nombramiento del Coordinador Académico y Coordinador Investigación-Vinculación de la Maestría en Ordenamiento y Gestión del Territorio.</t>
  </si>
  <si>
    <t xml:space="preserve">Coordinación Investigación/Vinculación Posgrados </t>
  </si>
  <si>
    <t>Realización de sesiones de Consejo de Investigación</t>
  </si>
  <si>
    <t xml:space="preserve">y Planificación Estratégica. </t>
  </si>
  <si>
    <t xml:space="preserve">Construcción K3 incluye la construcción de ( aulas, laboratorios, oficina de profesores, servicios sanitarios, biblioteca).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</si>
</sst>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 #,##0_ ;_ * \-#,##0_ ;_ * \-_ ;_ @_ "/>
  </numFmts>
  <fonts count="9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0"/>
      <name val="Calibri"/>
      <family val="2"/>
      <scheme val="minor"/>
    </font>
    <font>
      <sz val="10"/>
      <name val="Calibri"/>
      <family val="2"/>
    </font>
    <font>
      <sz val="10"/>
      <color theme="1"/>
      <name val="Calibri"/>
      <family val="2"/>
      <scheme val="minor"/>
    </font>
    <font>
      <sz val="11"/>
      <color rgb="FF000000"/>
      <name val="Calibri"/>
      <family val="2"/>
    </font>
    <font>
      <i/>
      <sz val="11"/>
      <color rgb="FF7F7F7F"/>
      <name val="Calibri"/>
      <family val="2"/>
      <scheme val="minor"/>
    </font>
    <font>
      <sz val="10"/>
      <color indexed="56"/>
      <name val="Calibri"/>
      <family val="2"/>
      <scheme val="minor"/>
    </font>
    <font>
      <sz val="10"/>
      <name val="Arial Narrow"/>
      <family val="2"/>
    </font>
    <font>
      <sz val="10"/>
      <color rgb="FF000000"/>
      <name val="Calibri"/>
      <family val="2"/>
      <scheme val="minor"/>
    </font>
    <font>
      <sz val="10"/>
      <color theme="1"/>
      <name val="Calibri"/>
      <family val="2"/>
    </font>
    <font>
      <sz val="10"/>
      <color rgb="FFFF0000"/>
      <name val="Calibri"/>
      <family val="2"/>
      <scheme val="minor"/>
    </font>
    <font>
      <strike/>
      <sz val="10"/>
      <name val="Calibri"/>
      <family val="2"/>
    </font>
    <font>
      <sz val="10"/>
      <color indexed="8"/>
      <name val="Calibri"/>
      <family val="2"/>
    </font>
    <font>
      <sz val="10"/>
      <color rgb="FF000000"/>
      <name val="Calibri"/>
      <family val="2"/>
    </font>
    <font>
      <sz val="10"/>
      <color rgb="FFFF0000"/>
      <name val="Calibri"/>
      <family val="2"/>
    </font>
    <font>
      <sz val="10"/>
      <color rgb="FFC00000"/>
      <name val="Calibri"/>
      <family val="2"/>
      <scheme val="minor"/>
    </font>
    <font>
      <b/>
      <sz val="14"/>
      <color theme="0"/>
      <name val="Calibri"/>
      <family val="2"/>
      <scheme val="minor"/>
    </font>
    <font>
      <sz val="12"/>
      <color theme="3" tint="-0.499984740745262"/>
      <name val="Calibri"/>
      <family val="2"/>
      <scheme val="minor"/>
    </font>
    <font>
      <b/>
      <sz val="14"/>
      <color theme="1"/>
      <name val="Calibri"/>
      <family val="2"/>
      <scheme val="minor"/>
    </font>
    <font>
      <sz val="11"/>
      <color rgb="FF10243E"/>
      <name val="Calibri"/>
      <family val="2"/>
      <charset val="1"/>
    </font>
    <font>
      <sz val="12"/>
      <color theme="0"/>
      <name val="Calibri"/>
      <family val="2"/>
    </font>
    <font>
      <b/>
      <sz val="15"/>
      <color theme="3" tint="-0.499984740745262"/>
      <name val="Calibri"/>
      <family val="2"/>
      <scheme val="minor"/>
    </font>
    <font>
      <b/>
      <sz val="15"/>
      <color theme="1"/>
      <name val="Calibri"/>
      <family val="2"/>
      <scheme val="minor"/>
    </font>
    <font>
      <b/>
      <sz val="11"/>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F2DCDB"/>
        <bgColor rgb="FFD9D9D9"/>
      </patternFill>
    </fill>
  </fills>
  <borders count="6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1">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78" fillId="0" borderId="0" applyNumberFormat="0" applyFill="0" applyBorder="0" applyAlignment="0" applyProtection="0"/>
  </cellStyleXfs>
  <cellXfs count="80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7"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8" fillId="11" borderId="26" xfId="0" applyFont="1" applyFill="1" applyBorder="1" applyAlignment="1">
      <alignment horizontal="center" vertical="center"/>
    </xf>
    <xf numFmtId="0" fontId="48" fillId="11" borderId="26" xfId="0" applyFont="1" applyFill="1" applyBorder="1" applyAlignment="1">
      <alignment vertical="center"/>
    </xf>
    <xf numFmtId="172" fontId="48" fillId="11" borderId="26" xfId="18" applyNumberFormat="1" applyFont="1" applyFill="1" applyBorder="1" applyAlignment="1">
      <alignment horizontal="center" vertical="center"/>
    </xf>
    <xf numFmtId="0" fontId="47"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9" fillId="3" borderId="26" xfId="0" applyFont="1" applyFill="1" applyBorder="1" applyAlignment="1">
      <alignment horizontal="center" vertical="center"/>
    </xf>
    <xf numFmtId="0" fontId="46" fillId="3" borderId="26" xfId="0" applyFont="1" applyFill="1" applyBorder="1" applyAlignment="1">
      <alignment horizontal="left" vertical="center"/>
    </xf>
    <xf numFmtId="172" fontId="46" fillId="3" borderId="26" xfId="18" applyNumberFormat="1" applyFont="1" applyFill="1" applyBorder="1" applyAlignment="1">
      <alignment horizontal="center" vertical="center"/>
    </xf>
    <xf numFmtId="0" fontId="48" fillId="13" borderId="41" xfId="0" applyFont="1" applyFill="1" applyBorder="1" applyAlignment="1">
      <alignment horizontal="center" vertical="center"/>
    </xf>
    <xf numFmtId="43" fontId="48" fillId="13" borderId="39" xfId="18"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0"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1"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2" fillId="0" borderId="0" xfId="0" applyNumberFormat="1" applyFont="1" applyFill="1" applyAlignment="1">
      <alignment horizontal="left" vertical="center"/>
    </xf>
    <xf numFmtId="43" fontId="48"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7"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7" fillId="11" borderId="0" xfId="0" applyFont="1" applyFill="1" applyAlignment="1">
      <alignment vertical="center"/>
    </xf>
    <xf numFmtId="0" fontId="53"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3"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1"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5" fillId="0" borderId="0" xfId="0" applyFont="1"/>
    <xf numFmtId="0" fontId="21" fillId="0" borderId="0" xfId="0" applyFont="1"/>
    <xf numFmtId="0" fontId="56" fillId="0" borderId="0" xfId="0" applyFont="1"/>
    <xf numFmtId="0" fontId="56" fillId="0" borderId="0" xfId="19" applyFont="1"/>
    <xf numFmtId="0" fontId="26" fillId="0" borderId="0" xfId="19" applyFont="1" applyAlignment="1">
      <alignment vertical="top"/>
    </xf>
    <xf numFmtId="0" fontId="57" fillId="0" borderId="0" xfId="19" applyFont="1" applyAlignment="1">
      <alignment wrapText="1"/>
    </xf>
    <xf numFmtId="0" fontId="22" fillId="14" borderId="15" xfId="0" applyFont="1" applyFill="1" applyBorder="1" applyAlignment="1">
      <alignment horizontal="center" vertical="center"/>
    </xf>
    <xf numFmtId="0" fontId="48"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7"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8" fillId="13" borderId="7" xfId="18" applyFont="1" applyFill="1" applyBorder="1" applyAlignment="1">
      <alignment horizontal="center" vertical="center" wrapText="1"/>
    </xf>
    <xf numFmtId="0" fontId="53" fillId="13" borderId="3" xfId="0" applyFont="1" applyFill="1" applyBorder="1" applyAlignment="1">
      <alignment horizontal="center" vertical="center" wrapText="1"/>
    </xf>
    <xf numFmtId="0" fontId="60" fillId="0" borderId="0" xfId="0" applyFont="1" applyFill="1" applyBorder="1" applyAlignment="1">
      <alignment vertical="center"/>
    </xf>
    <xf numFmtId="44" fontId="60" fillId="0" borderId="0" xfId="0" applyNumberFormat="1" applyFont="1" applyFill="1" applyBorder="1" applyAlignment="1">
      <alignment vertical="center"/>
    </xf>
    <xf numFmtId="0" fontId="54"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 fillId="0" borderId="26" xfId="0" applyFont="1" applyBorder="1" applyAlignment="1">
      <alignment vertical="center" wrapText="1"/>
    </xf>
    <xf numFmtId="0" fontId="51" fillId="11" borderId="0" xfId="10" applyNumberFormat="1" applyFont="1" applyFill="1" applyAlignment="1">
      <alignment horizontal="center" vertical="center"/>
    </xf>
    <xf numFmtId="0" fontId="64"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6"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0" fillId="17" borderId="6" xfId="0" applyFont="1" applyFill="1" applyBorder="1" applyAlignment="1">
      <alignment vertical="center"/>
    </xf>
    <xf numFmtId="44" fontId="60" fillId="17" borderId="3" xfId="0" applyNumberFormat="1" applyFont="1" applyFill="1" applyBorder="1" applyAlignment="1">
      <alignment vertical="center"/>
    </xf>
    <xf numFmtId="172" fontId="42"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7"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2"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5" fillId="3" borderId="0" xfId="10" applyNumberFormat="1" applyFont="1" applyFill="1" applyAlignment="1">
      <alignment vertical="center"/>
    </xf>
    <xf numFmtId="43" fontId="0" fillId="3" borderId="0" xfId="0" applyNumberFormat="1" applyFill="1" applyAlignment="1">
      <alignment vertical="center"/>
    </xf>
    <xf numFmtId="43" fontId="45"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26" xfId="0"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2"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4" fillId="0" borderId="0" xfId="19" applyFont="1" applyBorder="1" applyAlignment="1">
      <alignment horizontal="left" vertical="center"/>
    </xf>
    <xf numFmtId="0" fontId="47" fillId="2" borderId="0" xfId="0" applyFont="1" applyFill="1" applyBorder="1" applyAlignment="1">
      <alignment vertical="center"/>
    </xf>
    <xf numFmtId="0" fontId="69" fillId="2" borderId="0" xfId="19" applyFont="1" applyFill="1" applyBorder="1" applyAlignment="1">
      <alignment horizontal="left" vertical="center"/>
    </xf>
    <xf numFmtId="0" fontId="39" fillId="0" borderId="0" xfId="19" applyFont="1" applyBorder="1" applyAlignment="1">
      <alignment vertical="center" wrapText="1"/>
    </xf>
    <xf numFmtId="0" fontId="70" fillId="2" borderId="0" xfId="19" applyFont="1" applyFill="1" applyBorder="1" applyAlignment="1">
      <alignment vertical="center"/>
    </xf>
    <xf numFmtId="0" fontId="71" fillId="0" borderId="0" xfId="19" applyFont="1" applyAlignment="1">
      <alignment vertical="top"/>
    </xf>
    <xf numFmtId="0" fontId="72" fillId="8" borderId="0" xfId="19" applyFont="1" applyFill="1" applyBorder="1" applyAlignment="1">
      <alignment vertical="top"/>
    </xf>
    <xf numFmtId="0" fontId="73" fillId="8" borderId="0" xfId="19" applyFont="1" applyFill="1" applyBorder="1" applyAlignment="1">
      <alignment vertical="top"/>
    </xf>
    <xf numFmtId="0" fontId="47" fillId="0" borderId="0" xfId="0" applyFont="1"/>
    <xf numFmtId="0" fontId="0" fillId="0" borderId="0" xfId="0" applyAlignment="1"/>
    <xf numFmtId="0" fontId="47" fillId="0" borderId="0" xfId="0" applyFont="1" applyAlignment="1"/>
    <xf numFmtId="0" fontId="47" fillId="2" borderId="0" xfId="0" applyFont="1" applyFill="1"/>
    <xf numFmtId="0" fontId="47" fillId="0" borderId="0" xfId="0" applyFont="1" applyFill="1"/>
    <xf numFmtId="44" fontId="0" fillId="0" borderId="0" xfId="0" applyNumberFormat="1" applyFill="1" applyBorder="1" applyAlignment="1">
      <alignment vertical="center"/>
    </xf>
    <xf numFmtId="0" fontId="26" fillId="0" borderId="0" xfId="19" applyFont="1" applyFill="1" applyAlignment="1">
      <alignment vertical="center" wrapText="1"/>
    </xf>
    <xf numFmtId="0" fontId="70" fillId="0" borderId="0" xfId="19" applyFont="1" applyFill="1" applyBorder="1" applyAlignment="1">
      <alignment vertical="center"/>
    </xf>
    <xf numFmtId="0" fontId="26" fillId="0" borderId="0" xfId="19" applyFont="1" applyAlignment="1"/>
    <xf numFmtId="0" fontId="32" fillId="0" borderId="26" xfId="0" applyFont="1" applyFill="1" applyBorder="1" applyAlignment="1">
      <alignment horizontal="left" vertical="center" wrapText="1"/>
    </xf>
    <xf numFmtId="0" fontId="4" fillId="0" borderId="26" xfId="0" applyFont="1" applyBorder="1" applyAlignment="1">
      <alignment horizontal="left"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27" fillId="9"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8" borderId="0" xfId="19" applyFont="1" applyFill="1" applyBorder="1" applyAlignment="1">
      <alignment horizontal="left" vertical="top"/>
    </xf>
    <xf numFmtId="0" fontId="20" fillId="0" borderId="0" xfId="0" applyFont="1" applyFill="1" applyBorder="1" applyAlignment="1">
      <alignment horizontal="left" vertical="center"/>
    </xf>
    <xf numFmtId="43" fontId="41" fillId="0" borderId="0" xfId="18" applyFont="1" applyAlignment="1">
      <alignment vertical="center"/>
    </xf>
    <xf numFmtId="172" fontId="41" fillId="0" borderId="0" xfId="0" applyNumberFormat="1" applyFont="1" applyAlignment="1">
      <alignment vertical="center"/>
    </xf>
    <xf numFmtId="0" fontId="54" fillId="0" borderId="26" xfId="0" applyFont="1" applyBorder="1" applyAlignment="1">
      <alignment horizontal="justify" vertical="top"/>
    </xf>
    <xf numFmtId="0" fontId="35" fillId="0" borderId="26" xfId="19" applyFont="1" applyBorder="1" applyAlignment="1">
      <alignment horizontal="justify" vertical="top" wrapText="1"/>
    </xf>
    <xf numFmtId="9" fontId="75" fillId="0" borderId="26" xfId="19" applyNumberFormat="1" applyFont="1" applyBorder="1" applyAlignment="1">
      <alignment horizontal="center" vertical="center" wrapText="1"/>
    </xf>
    <xf numFmtId="9" fontId="35" fillId="0" borderId="26" xfId="17" applyFont="1" applyBorder="1" applyAlignment="1">
      <alignment horizontal="center" vertical="center" wrapText="1"/>
    </xf>
    <xf numFmtId="0" fontId="74" fillId="0" borderId="26" xfId="19" applyFont="1" applyBorder="1" applyAlignment="1">
      <alignment horizontal="left" vertical="top" wrapText="1"/>
    </xf>
    <xf numFmtId="0" fontId="74" fillId="0" borderId="26" xfId="19" applyFont="1" applyBorder="1" applyAlignment="1">
      <alignment horizontal="justify" vertical="top" wrapText="1"/>
    </xf>
    <xf numFmtId="0" fontId="76" fillId="0" borderId="26" xfId="0" applyFont="1" applyBorder="1" applyAlignment="1">
      <alignment horizontal="justify" vertical="top" wrapText="1"/>
    </xf>
    <xf numFmtId="0" fontId="75" fillId="0" borderId="26" xfId="19" applyFont="1" applyBorder="1" applyAlignment="1">
      <alignment horizontal="justify" vertical="top" wrapText="1"/>
    </xf>
    <xf numFmtId="0" fontId="77" fillId="0" borderId="26" xfId="0" applyFont="1" applyBorder="1" applyAlignment="1">
      <alignment horizontal="justify" vertical="top" wrapText="1"/>
    </xf>
    <xf numFmtId="0" fontId="35" fillId="0" borderId="26" xfId="0" applyFont="1" applyBorder="1" applyAlignment="1">
      <alignment horizontal="justify" vertical="top" wrapText="1"/>
    </xf>
    <xf numFmtId="0" fontId="9" fillId="0" borderId="26" xfId="19" applyFont="1" applyBorder="1" applyAlignment="1">
      <alignment horizontal="center" vertical="center" wrapText="1"/>
    </xf>
    <xf numFmtId="9" fontId="35" fillId="0" borderId="26" xfId="17" applyNumberFormat="1" applyFont="1" applyBorder="1" applyAlignment="1">
      <alignment horizontal="center" vertical="center" wrapText="1"/>
    </xf>
    <xf numFmtId="0" fontId="54" fillId="0" borderId="26" xfId="0" applyFont="1" applyBorder="1" applyAlignment="1">
      <alignment horizontal="justify" vertical="top" wrapText="1"/>
    </xf>
    <xf numFmtId="0" fontId="9" fillId="0" borderId="26" xfId="19" applyFont="1" applyBorder="1" applyAlignment="1">
      <alignment horizontal="justify" vertical="top" wrapText="1"/>
    </xf>
    <xf numFmtId="0" fontId="38" fillId="0" borderId="26" xfId="19" applyFont="1" applyBorder="1" applyAlignment="1">
      <alignment horizontal="justify" vertical="center" wrapText="1"/>
    </xf>
    <xf numFmtId="0" fontId="79" fillId="0" borderId="26" xfId="19" applyFont="1" applyBorder="1" applyAlignment="1">
      <alignment horizontal="center" vertical="top" wrapText="1"/>
    </xf>
    <xf numFmtId="0" fontId="75" fillId="2" borderId="26" xfId="0" applyFont="1" applyFill="1" applyBorder="1" applyAlignment="1">
      <alignment horizontal="justify" vertical="top"/>
    </xf>
    <xf numFmtId="0" fontId="29" fillId="0" borderId="26" xfId="19" applyFont="1" applyBorder="1" applyAlignment="1">
      <alignment horizontal="justify" vertical="center" wrapText="1"/>
    </xf>
    <xf numFmtId="0" fontId="29" fillId="0" borderId="26" xfId="19" applyFont="1" applyBorder="1" applyAlignment="1">
      <alignment horizontal="justify" vertical="top" wrapText="1"/>
    </xf>
    <xf numFmtId="0" fontId="74" fillId="0" borderId="36" xfId="0" applyFont="1" applyBorder="1" applyAlignment="1">
      <alignment horizontal="justify" vertical="top" wrapText="1"/>
    </xf>
    <xf numFmtId="0" fontId="74" fillId="0" borderId="26" xfId="0" applyFont="1" applyBorder="1" applyAlignment="1">
      <alignment horizontal="justify" vertical="top" wrapText="1"/>
    </xf>
    <xf numFmtId="0" fontId="79" fillId="0" borderId="26" xfId="19" applyFont="1" applyBorder="1" applyAlignment="1">
      <alignment horizontal="center" vertical="center" wrapText="1"/>
    </xf>
    <xf numFmtId="0" fontId="81" fillId="0" borderId="36" xfId="0" applyFont="1" applyBorder="1" applyAlignment="1">
      <alignment horizontal="justify" vertical="top" wrapText="1"/>
    </xf>
    <xf numFmtId="0" fontId="81" fillId="0" borderId="26" xfId="0" applyFont="1" applyBorder="1" applyAlignment="1">
      <alignment horizontal="justify" vertical="top" wrapText="1"/>
    </xf>
    <xf numFmtId="0" fontId="82" fillId="2" borderId="26" xfId="0" applyFont="1" applyFill="1" applyBorder="1" applyAlignment="1">
      <alignment horizontal="justify" vertical="top"/>
    </xf>
    <xf numFmtId="0" fontId="81" fillId="2" borderId="36" xfId="0" applyFont="1" applyFill="1" applyBorder="1" applyAlignment="1">
      <alignment horizontal="justify" vertical="top" wrapText="1"/>
    </xf>
    <xf numFmtId="0" fontId="74" fillId="2" borderId="26" xfId="0" applyFont="1" applyFill="1" applyBorder="1" applyAlignment="1">
      <alignment horizontal="justify" vertical="top" wrapText="1"/>
    </xf>
    <xf numFmtId="0" fontId="75" fillId="0" borderId="26" xfId="20" applyNumberFormat="1" applyFont="1" applyBorder="1" applyAlignment="1">
      <alignment horizontal="justify" vertical="top" wrapText="1"/>
    </xf>
    <xf numFmtId="0" fontId="80" fillId="0" borderId="16" xfId="19" applyFont="1" applyBorder="1" applyAlignment="1">
      <alignment horizontal="center" vertical="top" wrapText="1"/>
    </xf>
    <xf numFmtId="0" fontId="74" fillId="0" borderId="26" xfId="19" applyFont="1" applyBorder="1" applyAlignment="1">
      <alignment horizontal="center" vertical="top" wrapText="1"/>
    </xf>
    <xf numFmtId="0" fontId="32" fillId="0" borderId="26" xfId="0" applyFont="1" applyBorder="1" applyAlignment="1">
      <alignment horizontal="justify" vertical="center" wrapText="1"/>
    </xf>
    <xf numFmtId="0" fontId="32" fillId="0" borderId="26" xfId="0" applyFont="1" applyBorder="1" applyAlignment="1">
      <alignment horizontal="justify" vertical="top" wrapText="1"/>
    </xf>
    <xf numFmtId="9" fontId="32" fillId="0" borderId="26" xfId="17" applyFont="1" applyBorder="1" applyAlignment="1">
      <alignment horizontal="center" vertical="center"/>
    </xf>
    <xf numFmtId="0" fontId="32" fillId="0" borderId="26" xfId="0" applyFont="1" applyBorder="1" applyAlignment="1">
      <alignment horizontal="center" vertical="top" wrapText="1"/>
    </xf>
    <xf numFmtId="0" fontId="32" fillId="0" borderId="26" xfId="0" applyFont="1" applyBorder="1" applyAlignment="1">
      <alignment horizontal="left" vertical="top" wrapText="1"/>
    </xf>
    <xf numFmtId="0" fontId="29" fillId="0" borderId="26" xfId="19" applyFont="1" applyFill="1" applyBorder="1" applyAlignment="1">
      <alignment horizontal="justify" vertical="top" wrapText="1"/>
    </xf>
    <xf numFmtId="0" fontId="33" fillId="0" borderId="26" xfId="19" applyFont="1" applyFill="1" applyBorder="1" applyAlignment="1">
      <alignment horizontal="justify" vertical="top" wrapText="1"/>
    </xf>
    <xf numFmtId="9" fontId="33" fillId="0" borderId="26" xfId="17" applyFont="1" applyFill="1" applyBorder="1" applyAlignment="1">
      <alignment horizontal="center" vertical="center" wrapText="1"/>
    </xf>
    <xf numFmtId="0" fontId="32" fillId="0" borderId="26" xfId="0" applyFont="1" applyFill="1" applyBorder="1" applyAlignment="1">
      <alignment horizontal="center" vertical="top" wrapText="1"/>
    </xf>
    <xf numFmtId="0" fontId="75" fillId="0" borderId="26" xfId="19" applyFont="1" applyBorder="1" applyAlignment="1">
      <alignment horizontal="center" vertical="center" wrapText="1"/>
    </xf>
    <xf numFmtId="0" fontId="82" fillId="0" borderId="26" xfId="0" applyFont="1" applyBorder="1" applyAlignment="1">
      <alignment horizontal="justify" vertical="top"/>
    </xf>
    <xf numFmtId="0" fontId="75" fillId="0" borderId="26" xfId="0" applyFont="1" applyBorder="1" applyAlignment="1">
      <alignment horizontal="justify" vertical="top"/>
    </xf>
    <xf numFmtId="0" fontId="85" fillId="0" borderId="26" xfId="19" applyFont="1" applyBorder="1" applyAlignment="1">
      <alignment horizontal="justify" vertical="top" wrapText="1"/>
    </xf>
    <xf numFmtId="0" fontId="86" fillId="0" borderId="26" xfId="0" applyFont="1" applyBorder="1" applyAlignment="1">
      <alignment horizontal="justify" vertical="top" wrapText="1"/>
    </xf>
    <xf numFmtId="0" fontId="75" fillId="0" borderId="26" xfId="0" applyFont="1" applyBorder="1" applyAlignment="1">
      <alignment horizontal="justify" vertical="top" wrapText="1"/>
    </xf>
    <xf numFmtId="0" fontId="85" fillId="0" borderId="26" xfId="19" applyFont="1" applyBorder="1" applyAlignment="1">
      <alignment horizontal="center" vertical="center" wrapText="1"/>
    </xf>
    <xf numFmtId="0" fontId="75" fillId="0" borderId="26" xfId="19" applyFont="1" applyBorder="1" applyAlignment="1">
      <alignment horizontal="left" vertical="top" wrapText="1"/>
    </xf>
    <xf numFmtId="9" fontId="75" fillId="0" borderId="26" xfId="17" applyNumberFormat="1" applyFont="1" applyBorder="1" applyAlignment="1">
      <alignment horizontal="center" vertical="center" wrapText="1"/>
    </xf>
    <xf numFmtId="43" fontId="75" fillId="0" borderId="26" xfId="18" applyFont="1" applyBorder="1" applyAlignment="1">
      <alignment horizontal="center" vertical="center" wrapText="1"/>
    </xf>
    <xf numFmtId="9" fontId="75" fillId="0" borderId="26" xfId="17" applyFont="1" applyBorder="1" applyAlignment="1">
      <alignment horizontal="center" vertical="center" wrapText="1"/>
    </xf>
    <xf numFmtId="43" fontId="75" fillId="0" borderId="26" xfId="18" applyNumberFormat="1" applyFont="1" applyBorder="1" applyAlignment="1">
      <alignment horizontal="center" vertical="center" wrapText="1"/>
    </xf>
    <xf numFmtId="4" fontId="75" fillId="0" borderId="26" xfId="19" applyNumberFormat="1" applyFont="1" applyBorder="1" applyAlignment="1">
      <alignment horizontal="center" vertical="center" wrapText="1"/>
    </xf>
    <xf numFmtId="0" fontId="75" fillId="0" borderId="36" xfId="0" applyFont="1" applyBorder="1" applyAlignment="1">
      <alignment horizontal="justify" vertical="top" wrapText="1"/>
    </xf>
    <xf numFmtId="0" fontId="74" fillId="2" borderId="36" xfId="0" applyFont="1" applyFill="1" applyBorder="1" applyAlignment="1">
      <alignment horizontal="justify" vertical="top" wrapText="1"/>
    </xf>
    <xf numFmtId="0" fontId="75" fillId="2" borderId="26" xfId="19" applyFont="1" applyFill="1" applyBorder="1" applyAlignment="1">
      <alignment horizontal="justify" vertical="top" wrapText="1"/>
    </xf>
    <xf numFmtId="43" fontId="75" fillId="0" borderId="26" xfId="19" applyNumberFormat="1" applyFont="1" applyBorder="1" applyAlignment="1">
      <alignment horizontal="center" vertical="center" wrapText="1"/>
    </xf>
    <xf numFmtId="3" fontId="75" fillId="0" borderId="26" xfId="19" applyNumberFormat="1" applyFont="1" applyBorder="1" applyAlignment="1">
      <alignment horizontal="center" vertical="center" wrapText="1"/>
    </xf>
    <xf numFmtId="0" fontId="85" fillId="0" borderId="26" xfId="19" applyFont="1" applyBorder="1" applyAlignment="1">
      <alignment vertical="center" wrapText="1"/>
    </xf>
    <xf numFmtId="8" fontId="75" fillId="0" borderId="26" xfId="19" applyNumberFormat="1" applyFont="1" applyBorder="1" applyAlignment="1">
      <alignment horizontal="center" vertical="center" wrapText="1"/>
    </xf>
    <xf numFmtId="0" fontId="76" fillId="0" borderId="26" xfId="0" applyFont="1" applyFill="1" applyBorder="1" applyAlignment="1">
      <alignment horizontal="center" vertical="center" wrapText="1"/>
    </xf>
    <xf numFmtId="0" fontId="82" fillId="0" borderId="26" xfId="0" applyFont="1" applyBorder="1" applyAlignment="1">
      <alignment horizontal="justify" vertical="top" wrapText="1"/>
    </xf>
    <xf numFmtId="0" fontId="86" fillId="0" borderId="36" xfId="0" applyFont="1" applyBorder="1" applyAlignment="1">
      <alignment horizontal="justify" vertical="top" wrapText="1"/>
    </xf>
    <xf numFmtId="0" fontId="86" fillId="2" borderId="26" xfId="0" applyFont="1" applyFill="1" applyBorder="1" applyAlignment="1">
      <alignment horizontal="justify" vertical="top" wrapText="1"/>
    </xf>
    <xf numFmtId="0" fontId="75" fillId="0" borderId="16" xfId="19" applyFont="1" applyBorder="1" applyAlignment="1">
      <alignment horizontal="justify" vertical="top" wrapText="1"/>
    </xf>
    <xf numFmtId="0" fontId="8" fillId="0" borderId="26" xfId="19" applyFont="1" applyBorder="1" applyAlignment="1">
      <alignment horizontal="center" vertical="center" wrapText="1"/>
    </xf>
    <xf numFmtId="9" fontId="8" fillId="0" borderId="26" xfId="19" applyNumberFormat="1" applyFont="1" applyBorder="1" applyAlignment="1">
      <alignment horizontal="center" vertical="center" wrapText="1"/>
    </xf>
    <xf numFmtId="9" fontId="8" fillId="0" borderId="26" xfId="17" applyFont="1" applyBorder="1" applyAlignment="1">
      <alignment horizontal="center" vertical="center" wrapText="1"/>
    </xf>
    <xf numFmtId="43" fontId="8" fillId="0" borderId="26" xfId="18" applyNumberFormat="1" applyFont="1" applyBorder="1" applyAlignment="1">
      <alignment horizontal="center" vertical="center" wrapText="1"/>
    </xf>
    <xf numFmtId="0" fontId="8" fillId="0" borderId="26" xfId="19" applyFont="1" applyBorder="1" applyAlignment="1">
      <alignment horizontal="justify" vertical="top" wrapText="1"/>
    </xf>
    <xf numFmtId="9" fontId="74" fillId="0" borderId="26" xfId="19" applyNumberFormat="1" applyFont="1" applyBorder="1" applyAlignment="1">
      <alignment horizontal="center" vertical="center" wrapText="1"/>
    </xf>
    <xf numFmtId="0" fontId="75" fillId="0" borderId="26" xfId="19" applyFont="1" applyBorder="1" applyAlignment="1">
      <alignment horizontal="center" vertical="top" wrapText="1"/>
    </xf>
    <xf numFmtId="43" fontId="8" fillId="0" borderId="26" xfId="19" applyNumberFormat="1" applyFont="1" applyBorder="1" applyAlignment="1">
      <alignment horizontal="center" vertical="center" wrapText="1"/>
    </xf>
    <xf numFmtId="3" fontId="8" fillId="0" borderId="26" xfId="19" applyNumberFormat="1" applyFont="1" applyBorder="1" applyAlignment="1">
      <alignment horizontal="center" vertical="center" wrapText="1"/>
    </xf>
    <xf numFmtId="43" fontId="8" fillId="0" borderId="26" xfId="18" applyNumberFormat="1" applyFont="1" applyFill="1" applyBorder="1" applyAlignment="1">
      <alignment horizontal="center" vertical="center" wrapText="1"/>
    </xf>
    <xf numFmtId="0" fontId="8" fillId="0" borderId="26" xfId="19" applyFont="1" applyBorder="1" applyAlignment="1" applyProtection="1">
      <alignment horizontal="center" vertical="center" wrapText="1"/>
      <protection locked="0"/>
    </xf>
    <xf numFmtId="9" fontId="74" fillId="0" borderId="26" xfId="17" applyNumberFormat="1" applyFont="1" applyBorder="1" applyAlignment="1">
      <alignment horizontal="center" vertical="center" wrapText="1"/>
    </xf>
    <xf numFmtId="0" fontId="76" fillId="0" borderId="26" xfId="0" applyFont="1" applyBorder="1" applyAlignment="1">
      <alignment horizontal="center" vertical="center" wrapText="1"/>
    </xf>
    <xf numFmtId="0" fontId="76" fillId="2" borderId="26" xfId="0" applyFont="1" applyFill="1" applyBorder="1" applyAlignment="1">
      <alignment horizontal="justify" vertical="top" wrapText="1"/>
    </xf>
    <xf numFmtId="9" fontId="76" fillId="0" borderId="26" xfId="17" applyFont="1" applyBorder="1" applyAlignment="1">
      <alignment horizontal="center" vertical="center"/>
    </xf>
    <xf numFmtId="43" fontId="76" fillId="0" borderId="26" xfId="18" applyFont="1" applyBorder="1" applyAlignment="1">
      <alignment horizontal="center" vertical="center"/>
    </xf>
    <xf numFmtId="9" fontId="8" fillId="0" borderId="26" xfId="17" applyFont="1" applyFill="1" applyBorder="1" applyAlignment="1">
      <alignment horizontal="center" vertical="center"/>
    </xf>
    <xf numFmtId="43" fontId="8" fillId="0" borderId="26" xfId="18" applyNumberFormat="1" applyFont="1" applyFill="1" applyBorder="1" applyAlignment="1">
      <alignment horizontal="center" vertical="center"/>
    </xf>
    <xf numFmtId="9" fontId="75" fillId="2" borderId="26" xfId="17" applyFont="1" applyFill="1" applyBorder="1" applyAlignment="1">
      <alignment horizontal="center" vertical="center" wrapText="1"/>
    </xf>
    <xf numFmtId="43" fontId="75" fillId="2" borderId="26" xfId="18" applyFont="1" applyFill="1" applyBorder="1" applyAlignment="1">
      <alignment horizontal="center" vertical="center" wrapText="1"/>
    </xf>
    <xf numFmtId="43" fontId="75" fillId="2" borderId="26" xfId="18" applyNumberFormat="1" applyFont="1" applyFill="1" applyBorder="1" applyAlignment="1">
      <alignment horizontal="center" vertical="center" wrapText="1"/>
    </xf>
    <xf numFmtId="0" fontId="74" fillId="2" borderId="26" xfId="19" applyFont="1" applyFill="1" applyBorder="1" applyAlignment="1">
      <alignment horizontal="justify" vertical="top" wrapText="1"/>
    </xf>
    <xf numFmtId="0" fontId="74" fillId="0" borderId="26" xfId="19" applyFont="1" applyBorder="1" applyAlignment="1">
      <alignment horizontal="center" vertical="center" wrapText="1"/>
    </xf>
    <xf numFmtId="0" fontId="82" fillId="0" borderId="37" xfId="0" applyFont="1" applyBorder="1" applyAlignment="1">
      <alignment horizontal="justify" vertical="top"/>
    </xf>
    <xf numFmtId="0" fontId="75" fillId="2" borderId="26" xfId="19" applyFont="1" applyFill="1" applyBorder="1" applyAlignment="1">
      <alignment horizontal="left" vertical="top" wrapText="1"/>
    </xf>
    <xf numFmtId="0" fontId="76" fillId="0" borderId="26" xfId="0" applyFont="1" applyFill="1" applyBorder="1" applyAlignment="1">
      <alignment horizontal="justify" vertical="top" wrapText="1"/>
    </xf>
    <xf numFmtId="9" fontId="76" fillId="0" borderId="26" xfId="0" applyNumberFormat="1" applyFont="1" applyBorder="1" applyAlignment="1">
      <alignment horizontal="center" vertical="center" wrapText="1"/>
    </xf>
    <xf numFmtId="43" fontId="76" fillId="0" borderId="26" xfId="18" applyFont="1" applyBorder="1" applyAlignment="1">
      <alignment horizontal="center" vertical="center" wrapText="1"/>
    </xf>
    <xf numFmtId="9" fontId="76" fillId="0" borderId="26" xfId="17" applyFont="1" applyBorder="1" applyAlignment="1">
      <alignment horizontal="center" vertical="center" wrapText="1"/>
    </xf>
    <xf numFmtId="43" fontId="76" fillId="0" borderId="26" xfId="18" applyNumberFormat="1" applyFont="1" applyBorder="1" applyAlignment="1">
      <alignment horizontal="center" vertical="center" wrapText="1"/>
    </xf>
    <xf numFmtId="0" fontId="76" fillId="0" borderId="26" xfId="0" applyFont="1" applyBorder="1" applyAlignment="1">
      <alignment horizontal="left" vertical="top" wrapText="1"/>
    </xf>
    <xf numFmtId="0" fontId="76" fillId="0" borderId="26" xfId="0" applyFont="1" applyBorder="1" applyAlignment="1">
      <alignment horizontal="center" vertical="top" wrapText="1"/>
    </xf>
    <xf numFmtId="9" fontId="76" fillId="0" borderId="26" xfId="0" applyNumberFormat="1" applyFont="1" applyFill="1" applyBorder="1" applyAlignment="1">
      <alignment horizontal="center" vertical="center" wrapText="1"/>
    </xf>
    <xf numFmtId="43" fontId="76" fillId="0" borderId="26" xfId="18" applyFont="1" applyFill="1" applyBorder="1" applyAlignment="1">
      <alignment horizontal="center" vertical="center" wrapText="1"/>
    </xf>
    <xf numFmtId="9" fontId="76" fillId="0" borderId="26" xfId="17" applyFont="1" applyFill="1" applyBorder="1" applyAlignment="1">
      <alignment horizontal="center" vertical="center" wrapText="1"/>
    </xf>
    <xf numFmtId="9" fontId="75" fillId="0" borderId="26" xfId="17" applyFont="1" applyFill="1" applyBorder="1" applyAlignment="1">
      <alignment horizontal="center" vertical="center" wrapText="1"/>
    </xf>
    <xf numFmtId="43" fontId="75" fillId="0" borderId="26" xfId="18" applyNumberFormat="1" applyFont="1" applyFill="1" applyBorder="1" applyAlignment="1">
      <alignment horizontal="center" vertical="center" wrapText="1"/>
    </xf>
    <xf numFmtId="43" fontId="75" fillId="0" borderId="26" xfId="19" applyNumberFormat="1" applyFont="1" applyFill="1" applyBorder="1" applyAlignment="1">
      <alignment horizontal="center" vertical="center" wrapText="1"/>
    </xf>
    <xf numFmtId="0" fontId="85" fillId="2" borderId="26" xfId="19" applyFont="1" applyFill="1" applyBorder="1" applyAlignment="1">
      <alignment horizontal="center" vertical="center" wrapText="1"/>
    </xf>
    <xf numFmtId="0" fontId="29" fillId="0" borderId="30" xfId="19" applyFont="1" applyBorder="1" applyAlignment="1">
      <alignment horizontal="justify" vertical="top" wrapText="1"/>
    </xf>
    <xf numFmtId="0" fontId="82" fillId="0" borderId="36" xfId="0" applyFont="1" applyBorder="1" applyAlignment="1">
      <alignment horizontal="center" vertical="center" wrapText="1"/>
    </xf>
    <xf numFmtId="0" fontId="75" fillId="2" borderId="26" xfId="0" applyFont="1" applyFill="1" applyBorder="1" applyAlignment="1">
      <alignment horizontal="justify" vertical="top" wrapText="1"/>
    </xf>
    <xf numFmtId="0" fontId="74" fillId="0" borderId="16" xfId="19" applyFont="1" applyBorder="1" applyAlignment="1">
      <alignment horizontal="left" vertical="top" wrapText="1"/>
    </xf>
    <xf numFmtId="0" fontId="33" fillId="0" borderId="26" xfId="19" applyFont="1" applyFill="1" applyBorder="1" applyAlignment="1">
      <alignment horizontal="left" vertical="top" wrapText="1"/>
    </xf>
    <xf numFmtId="0" fontId="76" fillId="0" borderId="26" xfId="0" applyFont="1" applyBorder="1" applyAlignment="1">
      <alignment horizontal="justify" vertical="center" wrapText="1"/>
    </xf>
    <xf numFmtId="0" fontId="75" fillId="10" borderId="26" xfId="16" applyFont="1" applyFill="1" applyBorder="1" applyAlignment="1">
      <alignment horizontal="center" wrapText="1"/>
    </xf>
    <xf numFmtId="43" fontId="75" fillId="10" borderId="26" xfId="18" applyFont="1" applyFill="1" applyBorder="1" applyAlignment="1">
      <alignment horizontal="center" wrapText="1"/>
    </xf>
    <xf numFmtId="43" fontId="75" fillId="10" borderId="26" xfId="18" applyFont="1" applyFill="1" applyBorder="1" applyAlignment="1">
      <alignment wrapText="1"/>
    </xf>
    <xf numFmtId="0" fontId="82" fillId="0" borderId="26" xfId="0" applyFont="1" applyBorder="1" applyAlignment="1">
      <alignment horizontal="left" vertical="top" wrapText="1"/>
    </xf>
    <xf numFmtId="0" fontId="86" fillId="0" borderId="0" xfId="0" applyFont="1" applyAlignment="1">
      <alignment vertical="top"/>
    </xf>
    <xf numFmtId="0" fontId="82" fillId="2" borderId="26" xfId="0" applyFont="1" applyFill="1" applyBorder="1" applyAlignment="1">
      <alignment horizontal="justify" vertical="top" wrapText="1"/>
    </xf>
    <xf numFmtId="0" fontId="22" fillId="5" borderId="12" xfId="0" applyNumberFormat="1" applyFont="1" applyFill="1" applyBorder="1" applyAlignment="1">
      <alignment horizontal="center" vertical="center"/>
    </xf>
    <xf numFmtId="41" fontId="22" fillId="5" borderId="13" xfId="0" applyNumberFormat="1" applyFont="1" applyFill="1" applyBorder="1" applyAlignment="1">
      <alignment vertical="center"/>
    </xf>
    <xf numFmtId="41" fontId="22" fillId="5" borderId="10" xfId="0" applyNumberFormat="1" applyFont="1" applyFill="1" applyBorder="1" applyAlignment="1">
      <alignment vertical="center"/>
    </xf>
    <xf numFmtId="41" fontId="90" fillId="2" borderId="12" xfId="0" applyNumberFormat="1" applyFont="1" applyFill="1" applyBorder="1" applyAlignment="1">
      <alignment vertical="center"/>
    </xf>
    <xf numFmtId="0" fontId="22" fillId="5" borderId="12" xfId="0" applyFont="1" applyFill="1" applyBorder="1" applyAlignment="1">
      <alignment horizontal="justify" vertical="center" wrapText="1"/>
    </xf>
    <xf numFmtId="0" fontId="22" fillId="5" borderId="12" xfId="0" applyFont="1" applyFill="1" applyBorder="1" applyAlignment="1">
      <alignment horizontal="justify" vertical="center"/>
    </xf>
    <xf numFmtId="0" fontId="22" fillId="5" borderId="14" xfId="0" applyNumberFormat="1" applyFont="1" applyFill="1" applyBorder="1" applyAlignment="1">
      <alignment horizontal="center" vertical="center"/>
    </xf>
    <xf numFmtId="0" fontId="22" fillId="5" borderId="17" xfId="0" applyNumberFormat="1" applyFont="1" applyFill="1" applyBorder="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2" fillId="2" borderId="0" xfId="0" applyFont="1" applyFill="1" applyBorder="1" applyAlignment="1">
      <alignment vertical="center"/>
    </xf>
    <xf numFmtId="0" fontId="22" fillId="2" borderId="0" xfId="0" applyNumberFormat="1" applyFont="1" applyFill="1" applyBorder="1" applyAlignment="1">
      <alignment horizontal="center" vertical="center"/>
    </xf>
    <xf numFmtId="0" fontId="91" fillId="0" borderId="0" xfId="0" applyFont="1"/>
    <xf numFmtId="0" fontId="22" fillId="5" borderId="26" xfId="0" applyNumberFormat="1" applyFont="1" applyFill="1" applyBorder="1" applyAlignment="1">
      <alignment horizontal="center" vertical="center"/>
    </xf>
    <xf numFmtId="0" fontId="22" fillId="2" borderId="33" xfId="0" applyFont="1" applyFill="1" applyBorder="1" applyAlignment="1">
      <alignment vertical="center"/>
    </xf>
    <xf numFmtId="0" fontId="21" fillId="6" borderId="3" xfId="0" applyFont="1" applyFill="1" applyBorder="1" applyAlignment="1">
      <alignment vertical="center"/>
    </xf>
    <xf numFmtId="41" fontId="21" fillId="6" borderId="3" xfId="0" applyNumberFormat="1" applyFont="1" applyFill="1" applyBorder="1" applyAlignment="1">
      <alignment vertical="center"/>
    </xf>
    <xf numFmtId="41" fontId="22" fillId="2" borderId="20" xfId="0" applyNumberFormat="1" applyFont="1" applyFill="1" applyBorder="1" applyAlignment="1">
      <alignment vertical="center"/>
    </xf>
    <xf numFmtId="41" fontId="22" fillId="2" borderId="1"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21" fillId="6" borderId="14" xfId="0" applyFont="1" applyFill="1" applyBorder="1" applyAlignment="1">
      <alignment vertical="center"/>
    </xf>
    <xf numFmtId="0" fontId="22" fillId="5" borderId="9" xfId="0" applyNumberFormat="1" applyFont="1" applyFill="1" applyBorder="1" applyAlignment="1">
      <alignment horizontal="center" vertical="center"/>
    </xf>
    <xf numFmtId="0" fontId="22" fillId="5" borderId="23" xfId="0" applyNumberFormat="1" applyFont="1" applyFill="1" applyBorder="1" applyAlignment="1">
      <alignment horizontal="center" vertical="center"/>
    </xf>
    <xf numFmtId="41" fontId="22" fillId="2" borderId="59" xfId="0" applyNumberFormat="1" applyFont="1" applyFill="1" applyBorder="1" applyAlignment="1">
      <alignment vertical="center"/>
    </xf>
    <xf numFmtId="41" fontId="22" fillId="2" borderId="2" xfId="0" applyNumberFormat="1" applyFont="1" applyFill="1" applyBorder="1" applyAlignment="1">
      <alignment vertical="center"/>
    </xf>
    <xf numFmtId="41" fontId="22" fillId="2" borderId="2" xfId="0" applyNumberFormat="1" applyFont="1" applyFill="1" applyBorder="1" applyAlignment="1">
      <alignment horizontal="center" vertical="center"/>
    </xf>
    <xf numFmtId="41" fontId="23" fillId="11" borderId="30" xfId="0" applyNumberFormat="1"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0" fillId="0" borderId="18" xfId="0" applyBorder="1" applyAlignment="1">
      <alignment horizontal="center" vertical="center"/>
    </xf>
    <xf numFmtId="41" fontId="22" fillId="2" borderId="9" xfId="0" applyNumberFormat="1" applyFont="1" applyFill="1" applyBorder="1" applyAlignment="1">
      <alignment horizontal="center" vertical="center"/>
    </xf>
    <xf numFmtId="0" fontId="91" fillId="0" borderId="0" xfId="0" applyFont="1" applyAlignment="1">
      <alignment vertical="center"/>
    </xf>
    <xf numFmtId="0" fontId="23" fillId="14" borderId="9" xfId="0" applyFont="1" applyFill="1" applyBorder="1" applyAlignment="1">
      <alignment vertical="center"/>
    </xf>
    <xf numFmtId="2" fontId="75" fillId="0" borderId="26" xfId="19" applyNumberFormat="1" applyFont="1" applyBorder="1" applyAlignment="1">
      <alignment horizontal="center" vertical="center" wrapText="1"/>
    </xf>
    <xf numFmtId="2" fontId="8" fillId="0" borderId="26" xfId="19" applyNumberFormat="1" applyFont="1" applyBorder="1" applyAlignment="1">
      <alignment horizontal="center" vertical="center" wrapText="1"/>
    </xf>
    <xf numFmtId="43" fontId="33" fillId="3" borderId="26" xfId="16" applyNumberFormat="1" applyFont="1" applyFill="1" applyBorder="1" applyAlignment="1">
      <alignment horizontal="center" vertical="center" wrapText="1"/>
    </xf>
    <xf numFmtId="2" fontId="22" fillId="2" borderId="16" xfId="0" applyNumberFormat="1" applyFont="1" applyFill="1" applyBorder="1" applyAlignment="1">
      <alignment horizontal="center" vertical="center"/>
    </xf>
    <xf numFmtId="0" fontId="23" fillId="11" borderId="59" xfId="0" applyFont="1" applyFill="1" applyBorder="1" applyAlignment="1">
      <alignment horizontal="center" vertical="center" wrapText="1"/>
    </xf>
    <xf numFmtId="0" fontId="23" fillId="11" borderId="60" xfId="0" applyFont="1" applyFill="1" applyBorder="1" applyAlignment="1">
      <alignment horizontal="center" vertical="center" wrapText="1"/>
    </xf>
    <xf numFmtId="41" fontId="23" fillId="11" borderId="60" xfId="0" applyNumberFormat="1" applyFont="1" applyFill="1" applyBorder="1" applyAlignment="1">
      <alignment horizontal="center" vertical="center" wrapText="1"/>
    </xf>
    <xf numFmtId="0" fontId="23" fillId="11" borderId="61" xfId="0" applyFont="1" applyFill="1" applyBorder="1" applyAlignment="1">
      <alignment horizontal="center" vertical="center" wrapText="1"/>
    </xf>
    <xf numFmtId="0" fontId="22" fillId="5" borderId="46" xfId="0" applyNumberFormat="1" applyFont="1" applyFill="1" applyBorder="1" applyAlignment="1">
      <alignment horizontal="center" vertical="center"/>
    </xf>
    <xf numFmtId="41" fontId="22" fillId="2" borderId="62" xfId="0" applyNumberFormat="1" applyFont="1" applyFill="1" applyBorder="1" applyAlignment="1">
      <alignment horizontal="center" vertical="center"/>
    </xf>
    <xf numFmtId="0" fontId="22" fillId="5" borderId="2" xfId="0" applyFont="1" applyFill="1" applyBorder="1" applyAlignment="1">
      <alignment vertical="center"/>
    </xf>
    <xf numFmtId="0" fontId="22" fillId="5" borderId="48" xfId="0" applyNumberFormat="1" applyFont="1" applyFill="1" applyBorder="1" applyAlignment="1">
      <alignment horizontal="center" vertical="center"/>
    </xf>
    <xf numFmtId="41" fontId="22" fillId="5" borderId="49" xfId="0" applyNumberFormat="1" applyFont="1" applyFill="1" applyBorder="1" applyAlignment="1">
      <alignment vertical="center"/>
    </xf>
    <xf numFmtId="0" fontId="22" fillId="5" borderId="47" xfId="0" applyFont="1" applyFill="1" applyBorder="1" applyAlignment="1">
      <alignment horizontal="center" vertical="center"/>
    </xf>
    <xf numFmtId="41" fontId="22" fillId="2" borderId="47" xfId="0" applyNumberFormat="1" applyFont="1" applyFill="1" applyBorder="1" applyAlignment="1">
      <alignment vertical="center"/>
    </xf>
    <xf numFmtId="0" fontId="47" fillId="14"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92" fillId="24" borderId="12" xfId="0" applyFont="1" applyFill="1" applyBorder="1" applyAlignment="1">
      <alignment vertical="center"/>
    </xf>
    <xf numFmtId="174" fontId="92" fillId="24" borderId="10" xfId="0" applyNumberFormat="1" applyFont="1" applyFill="1" applyBorder="1" applyAlignment="1">
      <alignment vertical="center"/>
    </xf>
    <xf numFmtId="174" fontId="92" fillId="24" borderId="12" xfId="0" applyNumberFormat="1" applyFont="1" applyFill="1" applyBorder="1" applyAlignment="1">
      <alignment vertical="center"/>
    </xf>
    <xf numFmtId="0" fontId="22" fillId="5" borderId="12" xfId="0" applyFont="1" applyFill="1" applyBorder="1" applyAlignment="1">
      <alignment vertical="center" wrapText="1"/>
    </xf>
    <xf numFmtId="0" fontId="22" fillId="5" borderId="12" xfId="0" applyFont="1" applyFill="1" applyBorder="1" applyAlignment="1">
      <alignment vertical="top" wrapText="1"/>
    </xf>
    <xf numFmtId="0" fontId="23" fillId="0" borderId="0" xfId="0" applyFont="1" applyFill="1" applyBorder="1" applyAlignment="1">
      <alignment horizontal="center" vertical="center" wrapText="1"/>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center" vertical="center"/>
    </xf>
    <xf numFmtId="41" fontId="22" fillId="2" borderId="0" xfId="0" applyNumberFormat="1" applyFont="1" applyFill="1" applyAlignment="1">
      <alignment vertical="center"/>
    </xf>
    <xf numFmtId="0" fontId="4" fillId="0" borderId="10" xfId="0" applyFont="1" applyFill="1" applyBorder="1" applyAlignment="1">
      <alignment vertical="center"/>
    </xf>
    <xf numFmtId="0" fontId="4" fillId="0" borderId="16" xfId="0" applyNumberFormat="1" applyFont="1" applyFill="1" applyBorder="1" applyAlignment="1">
      <alignment horizontal="center" vertical="center"/>
    </xf>
    <xf numFmtId="41" fontId="4" fillId="0" borderId="17" xfId="0" applyNumberFormat="1" applyFont="1" applyFill="1" applyBorder="1" applyAlignment="1">
      <alignment vertical="center"/>
    </xf>
    <xf numFmtId="41" fontId="4" fillId="0" borderId="12" xfId="0" applyNumberFormat="1" applyFont="1" applyFill="1" applyBorder="1" applyAlignment="1">
      <alignment vertical="center"/>
    </xf>
    <xf numFmtId="41"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22" fillId="0" borderId="15" xfId="0" applyFont="1" applyFill="1" applyBorder="1" applyAlignment="1">
      <alignment horizontal="center" vertical="center"/>
    </xf>
    <xf numFmtId="0" fontId="4" fillId="0" borderId="9" xfId="0" applyFont="1" applyFill="1" applyBorder="1" applyAlignment="1">
      <alignment vertical="center"/>
    </xf>
    <xf numFmtId="0" fontId="4" fillId="0" borderId="45" xfId="0" applyNumberFormat="1" applyFont="1" applyFill="1" applyBorder="1" applyAlignment="1">
      <alignment horizontal="center" vertical="center"/>
    </xf>
    <xf numFmtId="41" fontId="4" fillId="0" borderId="14" xfId="0" applyNumberFormat="1" applyFont="1" applyFill="1" applyBorder="1" applyAlignment="1">
      <alignment vertical="center"/>
    </xf>
    <xf numFmtId="41" fontId="4" fillId="0" borderId="9" xfId="0" applyNumberFormat="1" applyFont="1" applyFill="1" applyBorder="1" applyAlignment="1">
      <alignment vertical="center"/>
    </xf>
    <xf numFmtId="41" fontId="4" fillId="0" borderId="23" xfId="0" applyNumberFormat="1" applyFont="1" applyFill="1" applyBorder="1" applyAlignment="1">
      <alignment horizontal="center" vertical="center"/>
    </xf>
    <xf numFmtId="0" fontId="47" fillId="14" borderId="45" xfId="0" applyFont="1" applyFill="1" applyBorder="1" applyAlignment="1">
      <alignment horizontal="center" vertical="center"/>
    </xf>
    <xf numFmtId="0" fontId="22" fillId="2" borderId="13" xfId="0" applyFont="1" applyFill="1" applyBorder="1" applyAlignment="1">
      <alignment horizontal="center" vertical="center"/>
    </xf>
    <xf numFmtId="0" fontId="4" fillId="0" borderId="13" xfId="0" applyFont="1" applyFill="1" applyBorder="1" applyAlignment="1">
      <alignment horizontal="center" vertical="center"/>
    </xf>
    <xf numFmtId="0" fontId="22" fillId="2" borderId="48" xfId="0" applyFont="1" applyFill="1" applyBorder="1" applyAlignment="1">
      <alignment horizontal="center" vertical="center"/>
    </xf>
    <xf numFmtId="0" fontId="23" fillId="11" borderId="3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10" xfId="0" applyFont="1" applyFill="1" applyBorder="1" applyAlignment="1">
      <alignment horizontal="center" vertical="center"/>
    </xf>
    <xf numFmtId="0" fontId="62" fillId="22" borderId="26" xfId="19"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93" fillId="22" borderId="26" xfId="19" applyFont="1" applyFill="1" applyBorder="1" applyAlignment="1">
      <alignment horizontal="center" vertical="center" wrapText="1"/>
    </xf>
    <xf numFmtId="0" fontId="22" fillId="2" borderId="46" xfId="0" applyNumberFormat="1" applyFont="1" applyFill="1" applyBorder="1" applyAlignment="1">
      <alignment horizontal="center" vertical="center"/>
    </xf>
    <xf numFmtId="0" fontId="36" fillId="2" borderId="0" xfId="0" applyFont="1" applyFill="1" applyAlignment="1">
      <alignment vertical="center"/>
    </xf>
    <xf numFmtId="0" fontId="94" fillId="2" borderId="0" xfId="0" applyFont="1" applyFill="1" applyAlignment="1">
      <alignment vertical="center"/>
    </xf>
    <xf numFmtId="0" fontId="95" fillId="0" borderId="0" xfId="0" applyFont="1" applyAlignment="1">
      <alignment vertical="center"/>
    </xf>
    <xf numFmtId="0" fontId="0" fillId="2" borderId="0" xfId="0" applyFill="1" applyAlignment="1">
      <alignment vertical="center"/>
    </xf>
    <xf numFmtId="0" fontId="0" fillId="5" borderId="26" xfId="0" applyFill="1" applyBorder="1" applyAlignment="1">
      <alignment horizontal="center" vertical="center"/>
    </xf>
    <xf numFmtId="41" fontId="22" fillId="2" borderId="33" xfId="0" applyNumberFormat="1" applyFont="1" applyFill="1" applyBorder="1" applyAlignment="1">
      <alignment vertical="center"/>
    </xf>
    <xf numFmtId="0" fontId="90" fillId="2" borderId="0" xfId="0" applyFont="1" applyFill="1" applyAlignment="1">
      <alignment vertical="center"/>
    </xf>
    <xf numFmtId="2" fontId="8" fillId="2" borderId="26" xfId="19" applyNumberFormat="1" applyFont="1" applyFill="1" applyBorder="1" applyAlignment="1">
      <alignment horizontal="center" vertical="center" wrapText="1"/>
    </xf>
    <xf numFmtId="43" fontId="33" fillId="2" borderId="26" xfId="16" applyNumberFormat="1" applyFont="1" applyFill="1" applyBorder="1" applyAlignment="1">
      <alignment horizontal="center" vertical="center" wrapText="1"/>
    </xf>
    <xf numFmtId="43" fontId="8" fillId="2" borderId="26" xfId="18" applyNumberFormat="1" applyFont="1" applyFill="1" applyBorder="1" applyAlignment="1">
      <alignment horizontal="center" vertical="center" wrapText="1"/>
    </xf>
    <xf numFmtId="0" fontId="96" fillId="14" borderId="13" xfId="0" applyNumberFormat="1" applyFont="1" applyFill="1" applyBorder="1" applyAlignment="1">
      <alignment horizontal="center" vertical="center"/>
    </xf>
    <xf numFmtId="0" fontId="22" fillId="2" borderId="18" xfId="0" applyFont="1" applyFill="1" applyBorder="1" applyAlignment="1">
      <alignment horizontal="left" vertical="center"/>
    </xf>
    <xf numFmtId="0" fontId="22" fillId="2" borderId="21" xfId="0" applyFont="1" applyFill="1" applyBorder="1" applyAlignment="1">
      <alignment horizontal="left" vertical="center"/>
    </xf>
    <xf numFmtId="41" fontId="22" fillId="5" borderId="9" xfId="0" applyNumberFormat="1"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9" fillId="0" borderId="48" xfId="0" applyFont="1" applyBorder="1" applyAlignment="1">
      <alignment horizontal="center" vertical="center"/>
    </xf>
    <xf numFmtId="0" fontId="59" fillId="0" borderId="0" xfId="0" applyFont="1" applyFill="1" applyBorder="1" applyAlignment="1">
      <alignment horizontal="center" vertical="center"/>
    </xf>
    <xf numFmtId="0" fontId="59"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5" fillId="11" borderId="48" xfId="18" applyFont="1" applyFill="1" applyBorder="1" applyAlignment="1">
      <alignment horizontal="center" vertical="center"/>
    </xf>
    <xf numFmtId="0" fontId="89" fillId="11" borderId="58" xfId="0" applyFont="1" applyFill="1" applyBorder="1" applyAlignment="1">
      <alignment horizontal="center" vertical="center" wrapText="1"/>
    </xf>
    <xf numFmtId="0" fontId="89" fillId="11" borderId="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89" fillId="11" borderId="6" xfId="0" applyFont="1" applyFill="1" applyBorder="1" applyAlignment="1">
      <alignment horizontal="center" vertical="center"/>
    </xf>
    <xf numFmtId="0" fontId="89" fillId="11" borderId="24" xfId="0" applyFont="1" applyFill="1" applyBorder="1" applyAlignment="1">
      <alignment horizontal="center" vertical="center"/>
    </xf>
    <xf numFmtId="0" fontId="89" fillId="11" borderId="7" xfId="0" applyFont="1" applyFill="1" applyBorder="1" applyAlignment="1">
      <alignment horizontal="center" vertical="center"/>
    </xf>
    <xf numFmtId="0" fontId="52" fillId="0" borderId="0" xfId="0" applyNumberFormat="1" applyFont="1" applyFill="1" applyAlignment="1">
      <alignment horizontal="justify" vertical="top" wrapText="1"/>
    </xf>
    <xf numFmtId="0" fontId="89" fillId="11" borderId="6" xfId="0" applyFont="1" applyFill="1" applyBorder="1" applyAlignment="1">
      <alignment horizontal="center" vertical="center" wrapText="1"/>
    </xf>
    <xf numFmtId="0" fontId="89" fillId="11" borderId="24" xfId="0" applyFont="1" applyFill="1" applyBorder="1" applyAlignment="1">
      <alignment horizontal="center" vertical="center" wrapText="1"/>
    </xf>
    <xf numFmtId="0" fontId="89" fillId="11" borderId="7"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67" fillId="19" borderId="30" xfId="0" applyFont="1" applyFill="1" applyBorder="1" applyAlignment="1" applyProtection="1">
      <alignment horizontal="center" vertical="center" wrapText="1"/>
      <protection locked="0"/>
    </xf>
    <xf numFmtId="0" fontId="67" fillId="19" borderId="28" xfId="0" applyFont="1" applyFill="1" applyBorder="1" applyAlignment="1" applyProtection="1">
      <alignment horizontal="center" vertical="center" wrapText="1"/>
      <protection locked="0"/>
    </xf>
    <xf numFmtId="0" fontId="67" fillId="19" borderId="27" xfId="0" applyFont="1" applyFill="1" applyBorder="1" applyAlignment="1" applyProtection="1">
      <alignment horizontal="center" vertical="center" wrapText="1"/>
      <protection locked="0"/>
    </xf>
    <xf numFmtId="0" fontId="66" fillId="18" borderId="30" xfId="0" applyFont="1" applyFill="1" applyBorder="1" applyAlignment="1">
      <alignment horizontal="center" vertical="center" wrapText="1"/>
    </xf>
    <xf numFmtId="0" fontId="66" fillId="18" borderId="28" xfId="0" applyFont="1" applyFill="1" applyBorder="1" applyAlignment="1">
      <alignment horizontal="center" vertical="center" wrapText="1"/>
    </xf>
    <xf numFmtId="0" fontId="66" fillId="18" borderId="27" xfId="0" applyFont="1" applyFill="1" applyBorder="1" applyAlignment="1">
      <alignment horizontal="center" vertical="center" wrapText="1"/>
    </xf>
    <xf numFmtId="0" fontId="62" fillId="19" borderId="30" xfId="0" applyFont="1" applyFill="1" applyBorder="1" applyAlignment="1" applyProtection="1">
      <alignment horizontal="center" vertical="center" wrapText="1"/>
      <protection locked="0"/>
    </xf>
    <xf numFmtId="0" fontId="62" fillId="19" borderId="28" xfId="0" applyFont="1" applyFill="1" applyBorder="1" applyAlignment="1" applyProtection="1">
      <alignment horizontal="center" vertical="center" wrapText="1"/>
      <protection locked="0"/>
    </xf>
    <xf numFmtId="0" fontId="62" fillId="19" borderId="27" xfId="0" applyFont="1" applyFill="1" applyBorder="1" applyAlignment="1" applyProtection="1">
      <alignment horizontal="center" vertical="center" wrapText="1"/>
      <protection locked="0"/>
    </xf>
    <xf numFmtId="0" fontId="66" fillId="18" borderId="37" xfId="0" applyFont="1" applyFill="1" applyBorder="1" applyAlignment="1">
      <alignment horizontal="center" vertical="center" wrapText="1"/>
    </xf>
    <xf numFmtId="0" fontId="66" fillId="18" borderId="36" xfId="0" applyFont="1" applyFill="1" applyBorder="1" applyAlignment="1">
      <alignment horizontal="center" vertical="center" wrapText="1"/>
    </xf>
    <xf numFmtId="0" fontId="66" fillId="19" borderId="29" xfId="0" applyFont="1" applyFill="1" applyBorder="1" applyAlignment="1" applyProtection="1">
      <alignment horizontal="center" vertical="center" wrapText="1"/>
      <protection locked="0"/>
    </xf>
    <xf numFmtId="0" fontId="66" fillId="19" borderId="31" xfId="0" applyFont="1" applyFill="1" applyBorder="1" applyAlignment="1" applyProtection="1">
      <alignment horizontal="center" vertical="center" wrapText="1"/>
      <protection locked="0"/>
    </xf>
    <xf numFmtId="0" fontId="66" fillId="19" borderId="42" xfId="0" applyFont="1" applyFill="1" applyBorder="1" applyAlignment="1" applyProtection="1">
      <alignment horizontal="center" vertical="center" wrapText="1"/>
      <protection locked="0"/>
    </xf>
    <xf numFmtId="0" fontId="66" fillId="19" borderId="43" xfId="0" applyFont="1" applyFill="1" applyBorder="1" applyAlignment="1" applyProtection="1">
      <alignment horizontal="center" vertical="center" wrapText="1"/>
      <protection locked="0"/>
    </xf>
    <xf numFmtId="0" fontId="66"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6" xfId="19" applyFont="1" applyBorder="1" applyAlignment="1">
      <alignment horizontal="left" vertical="center" wrapText="1"/>
    </xf>
    <xf numFmtId="0" fontId="29" fillId="0" borderId="27" xfId="19" applyFont="1" applyBorder="1" applyAlignment="1">
      <alignment horizontal="left" vertical="center" wrapText="1"/>
    </xf>
    <xf numFmtId="0" fontId="27" fillId="9" borderId="13" xfId="19" applyFont="1" applyFill="1" applyBorder="1" applyAlignment="1" applyProtection="1">
      <alignment horizontal="left" vertical="center" wrapText="1"/>
      <protection locked="0"/>
    </xf>
    <xf numFmtId="0" fontId="29" fillId="0" borderId="30" xfId="19" applyFont="1" applyBorder="1" applyAlignment="1">
      <alignment horizontal="justify" vertical="top" wrapText="1"/>
    </xf>
    <xf numFmtId="0" fontId="29" fillId="0" borderId="28" xfId="19" applyFont="1" applyBorder="1" applyAlignment="1">
      <alignment horizontal="justify" vertical="top" wrapText="1"/>
    </xf>
    <xf numFmtId="0" fontId="29" fillId="0" borderId="27" xfId="19" applyFont="1" applyBorder="1" applyAlignment="1">
      <alignment horizontal="justify" vertical="top"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0"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57" fillId="0" borderId="0" xfId="19" applyFont="1" applyAlignment="1">
      <alignment horizontal="left" vertical="center" wrapText="1"/>
    </xf>
    <xf numFmtId="0" fontId="27" fillId="8" borderId="13" xfId="19" applyFont="1" applyFill="1" applyBorder="1" applyAlignment="1">
      <alignment horizontal="left" vertical="top" wrapText="1"/>
    </xf>
    <xf numFmtId="0" fontId="29" fillId="0" borderId="30" xfId="19" applyFont="1" applyBorder="1" applyAlignment="1">
      <alignment horizontal="justify" vertical="center" wrapText="1"/>
    </xf>
    <xf numFmtId="0" fontId="29" fillId="0" borderId="28" xfId="19" applyFont="1" applyBorder="1" applyAlignment="1">
      <alignment horizontal="justify" vertical="center" wrapText="1"/>
    </xf>
    <xf numFmtId="0" fontId="29" fillId="0" borderId="27" xfId="19" applyFont="1" applyBorder="1" applyAlignment="1">
      <alignment horizontal="justify"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63"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1" fillId="0" borderId="26" xfId="19" applyFont="1" applyBorder="1" applyAlignment="1">
      <alignment horizontal="center" vertical="center" wrapText="1"/>
    </xf>
    <xf numFmtId="0" fontId="58"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58" fillId="0" borderId="0" xfId="16" applyFont="1" applyFill="1" applyBorder="1" applyAlignment="1">
      <alignment horizontal="center" vertical="top" wrapText="1"/>
    </xf>
    <xf numFmtId="0" fontId="29" fillId="0" borderId="43" xfId="16"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Texto explicativo" xfId="20" builtinId="53"/>
    <cellStyle name="Währung [0]_Hoja1" xfId="6"/>
    <cellStyle name="Währung_Hoja1" xfId="7"/>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4</c:v>
                </c:pt>
                <c:pt idx="3">
                  <c:v>19</c:v>
                </c:pt>
                <c:pt idx="4">
                  <c:v>5</c:v>
                </c:pt>
                <c:pt idx="5">
                  <c:v>20</c:v>
                </c:pt>
                <c:pt idx="6">
                  <c:v>0</c:v>
                </c:pt>
                <c:pt idx="7">
                  <c:v>3</c:v>
                </c:pt>
                <c:pt idx="8">
                  <c:v>0</c:v>
                </c:pt>
                <c:pt idx="9">
                  <c:v>0</c:v>
                </c:pt>
                <c:pt idx="10">
                  <c:v>5</c:v>
                </c:pt>
                <c:pt idx="11">
                  <c:v>0</c:v>
                </c:pt>
                <c:pt idx="12">
                  <c:v>0</c:v>
                </c:pt>
                <c:pt idx="13">
                  <c:v>0</c:v>
                </c:pt>
                <c:pt idx="14">
                  <c:v>0</c:v>
                </c:pt>
                <c:pt idx="15">
                  <c:v>0</c:v>
                </c:pt>
                <c:pt idx="16">
                  <c:v>3</c:v>
                </c:pt>
              </c:numCache>
            </c:numRef>
          </c:val>
          <c:extLst xmlns:c16r2="http://schemas.microsoft.com/office/drawing/2015/06/chart">
            <c:ext xmlns:c16="http://schemas.microsoft.com/office/drawing/2014/chart" uri="{C3380CC4-5D6E-409C-BE32-E72D297353CC}">
              <c16:uniqueId val="{00000000-5DA3-418B-BB84-73D7D02DFD56}"/>
            </c:ext>
          </c:extLst>
        </c:ser>
        <c:dLbls>
          <c:showLegendKey val="0"/>
          <c:showVal val="0"/>
          <c:showCatName val="0"/>
          <c:showSerName val="0"/>
          <c:showPercent val="0"/>
          <c:showBubbleSize val="0"/>
        </c:dLbls>
        <c:gapWidth val="150"/>
        <c:shape val="box"/>
        <c:axId val="1957540512"/>
        <c:axId val="1957546496"/>
        <c:axId val="0"/>
      </c:bar3DChart>
      <c:catAx>
        <c:axId val="1957540512"/>
        <c:scaling>
          <c:orientation val="minMax"/>
        </c:scaling>
        <c:delete val="0"/>
        <c:axPos val="b"/>
        <c:numFmt formatCode="General" sourceLinked="0"/>
        <c:majorTickMark val="none"/>
        <c:minorTickMark val="none"/>
        <c:tickLblPos val="nextTo"/>
        <c:txPr>
          <a:bodyPr/>
          <a:lstStyle/>
          <a:p>
            <a:pPr>
              <a:defRPr lang="es-HN"/>
            </a:pPr>
            <a:endParaRPr lang="es-HN"/>
          </a:p>
        </c:txPr>
        <c:crossAx val="1957546496"/>
        <c:crosses val="autoZero"/>
        <c:auto val="1"/>
        <c:lblAlgn val="ctr"/>
        <c:lblOffset val="100"/>
        <c:noMultiLvlLbl val="0"/>
      </c:catAx>
      <c:valAx>
        <c:axId val="195754649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95754051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20</c:v>
                </c:pt>
                <c:pt idx="1">
                  <c:v>51</c:v>
                </c:pt>
                <c:pt idx="2">
                  <c:v>12</c:v>
                </c:pt>
                <c:pt idx="3">
                  <c:v>25</c:v>
                </c:pt>
                <c:pt idx="4">
                  <c:v>9</c:v>
                </c:pt>
                <c:pt idx="5">
                  <c:v>0</c:v>
                </c:pt>
                <c:pt idx="6">
                  <c:v>13</c:v>
                </c:pt>
                <c:pt idx="7">
                  <c:v>1</c:v>
                </c:pt>
                <c:pt idx="8">
                  <c:v>2</c:v>
                </c:pt>
                <c:pt idx="9">
                  <c:v>0</c:v>
                </c:pt>
              </c:numCache>
            </c:numRef>
          </c:val>
          <c:extLst xmlns:c16r2="http://schemas.microsoft.com/office/drawing/2015/06/chart">
            <c:ext xmlns:c16="http://schemas.microsoft.com/office/drawing/2014/chart" uri="{C3380CC4-5D6E-409C-BE32-E72D297353CC}">
              <c16:uniqueId val="{00000000-3220-4E92-84FF-4AC8A1B51716}"/>
            </c:ext>
          </c:extLst>
        </c:ser>
        <c:dLbls>
          <c:showLegendKey val="0"/>
          <c:showVal val="0"/>
          <c:showCatName val="0"/>
          <c:showSerName val="0"/>
          <c:showPercent val="0"/>
          <c:showBubbleSize val="0"/>
        </c:dLbls>
        <c:gapWidth val="150"/>
        <c:shape val="box"/>
        <c:axId val="1957547584"/>
        <c:axId val="1957545952"/>
        <c:axId val="0"/>
      </c:bar3DChart>
      <c:catAx>
        <c:axId val="1957547584"/>
        <c:scaling>
          <c:orientation val="minMax"/>
        </c:scaling>
        <c:delete val="0"/>
        <c:axPos val="b"/>
        <c:numFmt formatCode="General" sourceLinked="0"/>
        <c:majorTickMark val="none"/>
        <c:minorTickMark val="none"/>
        <c:tickLblPos val="nextTo"/>
        <c:txPr>
          <a:bodyPr/>
          <a:lstStyle/>
          <a:p>
            <a:pPr>
              <a:defRPr lang="es-HN"/>
            </a:pPr>
            <a:endParaRPr lang="es-HN"/>
          </a:p>
        </c:txPr>
        <c:crossAx val="1957545952"/>
        <c:crosses val="autoZero"/>
        <c:auto val="1"/>
        <c:lblAlgn val="ctr"/>
        <c:lblOffset val="100"/>
        <c:noMultiLvlLbl val="0"/>
      </c:catAx>
      <c:valAx>
        <c:axId val="195754595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95754758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9</c:v>
                </c:pt>
                <c:pt idx="1">
                  <c:v>0</c:v>
                </c:pt>
                <c:pt idx="2">
                  <c:v>0</c:v>
                </c:pt>
                <c:pt idx="3">
                  <c:v>101</c:v>
                </c:pt>
                <c:pt idx="4">
                  <c:v>0</c:v>
                </c:pt>
                <c:pt idx="5">
                  <c:v>3</c:v>
                </c:pt>
                <c:pt idx="6">
                  <c:v>3</c:v>
                </c:pt>
                <c:pt idx="7">
                  <c:v>3</c:v>
                </c:pt>
                <c:pt idx="8">
                  <c:v>11</c:v>
                </c:pt>
                <c:pt idx="9">
                  <c:v>3</c:v>
                </c:pt>
                <c:pt idx="10">
                  <c:v>0</c:v>
                </c:pt>
                <c:pt idx="11">
                  <c:v>60</c:v>
                </c:pt>
                <c:pt idx="12">
                  <c:v>6</c:v>
                </c:pt>
                <c:pt idx="13">
                  <c:v>71</c:v>
                </c:pt>
                <c:pt idx="14">
                  <c:v>2</c:v>
                </c:pt>
                <c:pt idx="15">
                  <c:v>16</c:v>
                </c:pt>
                <c:pt idx="16">
                  <c:v>225</c:v>
                </c:pt>
              </c:numCache>
            </c:numRef>
          </c:val>
          <c:extLst xmlns:c16r2="http://schemas.microsoft.com/office/drawing/2015/06/chart">
            <c:ext xmlns:c16="http://schemas.microsoft.com/office/drawing/2014/chart" uri="{C3380CC4-5D6E-409C-BE32-E72D297353CC}">
              <c16:uniqueId val="{00000000-2282-4A5F-BE72-61AAACEE93FC}"/>
            </c:ext>
          </c:extLst>
        </c:ser>
        <c:dLbls>
          <c:showLegendKey val="0"/>
          <c:showVal val="0"/>
          <c:showCatName val="0"/>
          <c:showSerName val="0"/>
          <c:showPercent val="0"/>
          <c:showBubbleSize val="0"/>
        </c:dLbls>
        <c:gapWidth val="150"/>
        <c:shape val="box"/>
        <c:axId val="89574176"/>
        <c:axId val="89570912"/>
        <c:axId val="0"/>
      </c:bar3DChart>
      <c:catAx>
        <c:axId val="89574176"/>
        <c:scaling>
          <c:orientation val="minMax"/>
        </c:scaling>
        <c:delete val="0"/>
        <c:axPos val="b"/>
        <c:numFmt formatCode="General" sourceLinked="0"/>
        <c:majorTickMark val="none"/>
        <c:minorTickMark val="none"/>
        <c:tickLblPos val="nextTo"/>
        <c:txPr>
          <a:bodyPr/>
          <a:lstStyle/>
          <a:p>
            <a:pPr>
              <a:defRPr lang="es-HN"/>
            </a:pPr>
            <a:endParaRPr lang="es-HN"/>
          </a:p>
        </c:txPr>
        <c:crossAx val="89570912"/>
        <c:crosses val="autoZero"/>
        <c:auto val="1"/>
        <c:lblAlgn val="ctr"/>
        <c:lblOffset val="100"/>
        <c:noMultiLvlLbl val="0"/>
      </c:catAx>
      <c:valAx>
        <c:axId val="895709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957417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130599</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39703</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841103</xdr:colOff>
      <xdr:row>8</xdr:row>
      <xdr:rowOff>112275</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113856</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1382</xdr:colOff>
      <xdr:row>9</xdr:row>
      <xdr:rowOff>76727</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12</xdr:col>
      <xdr:colOff>891</xdr:colOff>
      <xdr:row>10</xdr:row>
      <xdr:rowOff>78028</xdr:rowOff>
    </xdr:to>
    <xdr:pic>
      <xdr:nvPicPr>
        <xdr:cNvPr id="2" name="1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524210</xdr:colOff>
      <xdr:row>12</xdr:row>
      <xdr:rowOff>8059</xdr:rowOff>
    </xdr:to>
    <xdr:pic>
      <xdr:nvPicPr>
        <xdr:cNvPr id="2" name="1 Imagen">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viados/CME%202018%20LA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viados/CME%202018%20EN%20ELABORACI&#211;N%20DAQ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viados/CGP%20CONSOLIDADO_CME%202018%20EN%20ELABORACI&#211;N%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ME-2018-FORMULACI&#211;N\Enviados\Copia%20de%20POA%202018%20ANA%20ALEX%20OMRI%20RAMON%2009%20DE%20JUNIO%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nviados/POA%202018%20V2(%20Enviado%2012-6-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nviados/POA%20DCTIG_2018_DCTIG-LCTIG-TECSI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orena.ochoa/Documents/2017/POA-2018/CME%202018_marca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orena.ochoa/Documents/2017/POA-2018/CME%202018%20_OUOT%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ME%20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cell r="C566" t="str">
            <v>Total Plan Operativo</v>
          </cell>
        </row>
      </sheetData>
      <sheetData sheetId="3"/>
      <sheetData sheetId="4"/>
      <sheetData sheetId="5"/>
      <sheetData sheetId="6"/>
      <sheetData sheetId="7"/>
      <sheetData sheetId="8"/>
      <sheetData sheetId="9"/>
      <sheetData sheetId="10"/>
      <sheetData sheetId="11">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1.1 DEC</v>
          </cell>
          <cell r="G9" t="str">
            <v>Elegir la Sub - Comisón Curricular de la LAAF para el período 2018 - 2020. Comisión Sub-Curricular de la LAAF en funcionamiento.</v>
          </cell>
        </row>
        <row r="10">
          <cell r="F10" t="str">
            <v>1.2 DEC</v>
          </cell>
          <cell r="G10" t="str">
            <v>Realizar  un taller de capacitación a los docentes y estudiantes de LAAF sobre los fundamentos y principios del Modelo Educativo de la UNAH buscando la promoción e incentivos para la innovación educativa.</v>
          </cell>
        </row>
        <row r="11">
          <cell r="F11" t="str">
            <v>1.3 DEC</v>
          </cell>
          <cell r="G11" t="str">
            <v xml:space="preserve">Mantener actualizada el Sistema de estadisticas de la LAAF y colaborar para mantener actualizado el Sistema de Estadísticas e Indicadores de la FACES. </v>
          </cell>
        </row>
        <row r="12">
          <cell r="F12" t="str">
            <v>1.4 DEC</v>
          </cell>
          <cell r="G12" t="str">
            <v>Gestionar un convenio de coperación.</v>
          </cell>
        </row>
        <row r="13">
          <cell r="F13" t="str">
            <v>1.5 DEC</v>
          </cell>
          <cell r="G13" t="str">
            <v>Desarrollar autoevaluación de la LAAF.</v>
          </cell>
        </row>
        <row r="14">
          <cell r="F14" t="str">
            <v>1.6DEC</v>
          </cell>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sheetData>
      <sheetData sheetId="1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t="str">
            <v>2.1 DEC</v>
          </cell>
          <cell r="G9"/>
        </row>
        <row r="10">
          <cell r="F10" t="str">
            <v>2.2 DEC</v>
          </cell>
          <cell r="G10"/>
        </row>
        <row r="11">
          <cell r="F11" t="str">
            <v>2.3 DEC</v>
          </cell>
          <cell r="G11"/>
        </row>
        <row r="12">
          <cell r="F12" t="str">
            <v>2.4 DEC</v>
          </cell>
          <cell r="G12"/>
        </row>
        <row r="13">
          <cell r="F13" t="str">
            <v>2.5 DEC</v>
          </cell>
          <cell r="G13" t="str">
            <v xml:space="preserve">Organizar y desarrollar anualmente las Jornadas de Investigación de Ciencias Espaciales para difundir los resultados de las investigaciones realizadas durante el Año Académico. </v>
          </cell>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t="str">
            <v>2.6 DEC</v>
          </cell>
          <cell r="G33"/>
        </row>
        <row r="34">
          <cell r="F34" t="str">
            <v>2.7 DEC</v>
          </cell>
          <cell r="G34"/>
        </row>
        <row r="35">
          <cell r="F35" t="str">
            <v>2.8 DEC</v>
          </cell>
          <cell r="G35"/>
        </row>
        <row r="36">
          <cell r="F36" t="str">
            <v>2.9 DEC</v>
          </cell>
          <cell r="G36"/>
        </row>
        <row r="37">
          <cell r="F37"/>
          <cell r="G37"/>
        </row>
        <row r="38">
          <cell r="F38"/>
          <cell r="G38"/>
        </row>
        <row r="39">
          <cell r="F39"/>
          <cell r="G39"/>
        </row>
        <row r="40">
          <cell r="F40"/>
          <cell r="G40"/>
        </row>
        <row r="41">
          <cell r="F41"/>
          <cell r="G41"/>
        </row>
        <row r="42">
          <cell r="F42"/>
          <cell r="G42"/>
        </row>
        <row r="43">
          <cell r="F43"/>
          <cell r="G43"/>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sheetData>
      <sheetData sheetId="13">
        <row r="1">
          <cell r="F1"/>
        </row>
        <row r="2">
          <cell r="F2"/>
        </row>
        <row r="3">
          <cell r="F3"/>
        </row>
        <row r="4">
          <cell r="F4"/>
        </row>
        <row r="5">
          <cell r="F5"/>
          <cell r="G5"/>
        </row>
        <row r="6">
          <cell r="F6" t="str">
            <v>Correlativo de la Actividad</v>
          </cell>
          <cell r="G6" t="str">
            <v>ACTIVIDADES</v>
          </cell>
        </row>
        <row r="7">
          <cell r="F7"/>
          <cell r="G7"/>
        </row>
        <row r="8">
          <cell r="F8"/>
          <cell r="G8"/>
        </row>
        <row r="9">
          <cell r="F9"/>
          <cell r="G9"/>
        </row>
        <row r="10">
          <cell r="F10" t="str">
            <v>3.1 LAAF</v>
          </cell>
          <cell r="G10" t="str">
            <v xml:space="preserve">Profesores y estudiantes de la LAAF participan en proyectos y actividades de Vinculación Universidad Sociedad,  Tales como la Feria Vocacional, Jornadas de Inducción, Bienvenida de Estudiatnes, Celebración de la Semana del Estudiante, Noches Astronomicas, Visitas OACS/UNAH y eventos especiales.  </v>
          </cell>
        </row>
        <row r="11">
          <cell r="F11" t="str">
            <v>3.2 DEC</v>
          </cell>
          <cell r="G11" t="str">
            <v xml:space="preserve">Profesores y estudiantes de la LAAF participan  en la jornada para socializar, actualizar y aplicar políticas de vinculación de la FACES con la Sociedad. </v>
          </cell>
        </row>
        <row r="12">
          <cell r="F12" t="str">
            <v>3.3 DEC</v>
          </cell>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t="str">
            <v>3.4 DEC</v>
          </cell>
          <cell r="G36" t="str">
            <v>Publicar las actividades de Vinculación Universidad Sociedad de la LAAF en el Catálogo de Vinculación Universidad Sociedad de la FACES.</v>
          </cell>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sheetData>
      <sheetData sheetId="1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4.1DEC</v>
          </cell>
          <cell r="G8"/>
        </row>
        <row r="9">
          <cell r="F9" t="str">
            <v>4.2DEC</v>
          </cell>
          <cell r="G9"/>
        </row>
        <row r="10">
          <cell r="F10" t="str">
            <v>4.3DEC</v>
          </cell>
          <cell r="G10"/>
        </row>
        <row r="11">
          <cell r="F11" t="str">
            <v>4.4DEC</v>
          </cell>
          <cell r="G11" t="str">
            <v>Profesores de la LAAF participan en el programa de capacitación continua del DAAF.</v>
          </cell>
        </row>
        <row r="12">
          <cell r="F12" t="str">
            <v>4.5DEC</v>
          </cell>
          <cell r="G12" t="str">
            <v>Profesores de la  LAAF participar en las evaluaciones periódicas del desempeño del personal docente  de la FACES.</v>
          </cell>
        </row>
        <row r="13">
          <cell r="F13"/>
          <cell r="G13"/>
        </row>
        <row r="18">
          <cell r="F18"/>
          <cell r="G18"/>
        </row>
        <row r="19">
          <cell r="F19"/>
          <cell r="G19"/>
        </row>
        <row r="20">
          <cell r="F20"/>
          <cell r="G20"/>
        </row>
        <row r="21">
          <cell r="F21"/>
          <cell r="G21"/>
        </row>
        <row r="22">
          <cell r="F22"/>
          <cell r="G22"/>
        </row>
        <row r="23">
          <cell r="F23"/>
          <cell r="G23"/>
        </row>
        <row r="24">
          <cell r="F24"/>
          <cell r="G24"/>
        </row>
      </sheetData>
      <sheetData sheetId="15">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5.1 DEC</v>
          </cell>
          <cell r="G10" t="str">
            <v xml:space="preserve">Realizar jornada de inducción con los estudiantes de la LAAF una vez al año. Seguimiento a los estudiantes, censo de matrícula , asesoría técnica,  e inversión sobre el ingreso, permanencia y egreso, estímulos académicos  para el logro de su excelencia académica y profesional. </v>
          </cell>
        </row>
        <row r="11">
          <cell r="F11" t="str">
            <v>5.2 LAAF</v>
          </cell>
          <cell r="G11" t="str">
            <v>Fortalecer las colecciones bibliográficas y centros de documentación de la LAAF.</v>
          </cell>
        </row>
        <row r="12">
          <cell r="F12" t="str">
            <v>5.3 DEC</v>
          </cell>
          <cell r="G12" t="str">
            <v xml:space="preserve">Hacer participe a los estudiantes de los procesos de elaboracióm, revisión, divulgación y aplicación eficiente de la reglamentación estudiantil.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16">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6.1 DEC</v>
          </cell>
          <cell r="G8"/>
        </row>
        <row r="9">
          <cell r="F9" t="str">
            <v xml:space="preserve">6.2 DEC </v>
          </cell>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sheetData>
      <sheetData sheetId="17">
        <row r="1">
          <cell r="F1"/>
          <cell r="G1"/>
        </row>
        <row r="2">
          <cell r="F2"/>
          <cell r="G2"/>
        </row>
        <row r="3">
          <cell r="F3" t="str">
            <v>Correlativo de la Actividad</v>
          </cell>
          <cell r="G3" t="str">
            <v>ACTIVIDADES</v>
          </cell>
        </row>
        <row r="4">
          <cell r="F4"/>
          <cell r="G4"/>
        </row>
        <row r="5">
          <cell r="F5"/>
          <cell r="G5"/>
        </row>
        <row r="6">
          <cell r="F6"/>
          <cell r="G6"/>
        </row>
        <row r="7">
          <cell r="F7" t="str">
            <v xml:space="preserve">7.1 DEC </v>
          </cell>
          <cell r="G7" t="str">
            <v xml:space="preserve">Programar la realización periódica de jornadas de formación en valores morales y éticos, profesionales y sociales. </v>
          </cell>
        </row>
        <row r="8">
          <cell r="F8" t="str">
            <v>7.2 DEC</v>
          </cell>
          <cell r="G8" t="str">
            <v xml:space="preserve">Promover la participación de los estudiantes de la LAAF en los procesos de valoración del desempeño docente. </v>
          </cell>
        </row>
        <row r="9">
          <cell r="F9" t="str">
            <v>7.3 DEC</v>
          </cell>
          <cell r="G9" t="str">
            <v xml:space="preserve">LAAF: Elaborar y presentar informes trimestrales del Plan Operativo Anual - Presupuesto, Informes de la gestión por resultados y demás que se soliciten.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8">
          <cell r="F38"/>
          <cell r="G38"/>
        </row>
        <row r="39">
          <cell r="F39"/>
          <cell r="G39"/>
        </row>
        <row r="40">
          <cell r="F40"/>
          <cell r="G40"/>
        </row>
        <row r="41">
          <cell r="F41"/>
          <cell r="G41"/>
        </row>
      </sheetData>
      <sheetData sheetId="18">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7">
          <cell r="F27"/>
          <cell r="G27"/>
        </row>
        <row r="28">
          <cell r="F28"/>
          <cell r="G28"/>
        </row>
        <row r="29">
          <cell r="F29"/>
          <cell r="G29"/>
        </row>
        <row r="30">
          <cell r="F30"/>
          <cell r="G30"/>
        </row>
        <row r="31">
          <cell r="F31"/>
          <cell r="G31"/>
        </row>
        <row r="32">
          <cell r="F32"/>
          <cell r="G32"/>
        </row>
      </sheetData>
      <sheetData sheetId="19">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sheetData>
      <sheetData sheetId="20">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10.1 CGP</v>
          </cell>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t="str">
            <v>10.2 CGP</v>
          </cell>
          <cell r="G18"/>
        </row>
        <row r="19">
          <cell r="F19" t="str">
            <v>10.3 CGP</v>
          </cell>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21">
        <row r="3">
          <cell r="F3"/>
          <cell r="G3"/>
        </row>
        <row r="4">
          <cell r="F4"/>
          <cell r="G4"/>
        </row>
        <row r="5">
          <cell r="F5" t="str">
            <v>Correlativo de la Actividad</v>
          </cell>
          <cell r="G5" t="str">
            <v>ACTIVIDADES</v>
          </cell>
        </row>
        <row r="6">
          <cell r="F6"/>
          <cell r="G6"/>
        </row>
        <row r="7">
          <cell r="F7"/>
          <cell r="G7"/>
        </row>
        <row r="8">
          <cell r="F8"/>
          <cell r="G8"/>
        </row>
        <row r="9">
          <cell r="F9" t="str">
            <v>11.1 DEC</v>
          </cell>
          <cell r="G9" t="str">
            <v>Mantener actualizada la información y monitorear Aulas virtuales de las asignaturas de la LAAF.</v>
          </cell>
        </row>
        <row r="10">
          <cell r="F10" t="str">
            <v>11.2 DEC</v>
          </cell>
          <cell r="G10" t="str">
            <v xml:space="preserve">Colaborar con las  gestiones para remodelar el Observatorio Astronómico Centroamericano de Suyapa, la construcción del Planetario de Suyapa,  y mejoraras en el espacio físico de aulas, laboratorios, salones de conferencias y oficinas que utilizan estudiantes, personal de la LAAF y público en general que participa en las actividades académicas desarrollada. </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t="str">
            <v>11.3 DEC</v>
          </cell>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9">
          <cell r="F39"/>
          <cell r="G39"/>
        </row>
        <row r="40">
          <cell r="F40"/>
          <cell r="G40"/>
        </row>
        <row r="41">
          <cell r="F41"/>
          <cell r="G41"/>
        </row>
        <row r="42">
          <cell r="F42"/>
          <cell r="G42"/>
        </row>
        <row r="43">
          <cell r="F43"/>
          <cell r="G43"/>
        </row>
      </sheetData>
      <sheetData sheetId="2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12.1 DEC</v>
          </cell>
          <cell r="G8" t="str">
            <v xml:space="preserve">Gestionar plazas de docentes y administrativos para la Facultad y realizar procesos de selección e inducción del nuevo personal. </v>
          </cell>
        </row>
        <row r="9">
          <cell r="F9" t="str">
            <v>12.2 DEC</v>
          </cell>
          <cell r="G9" t="str">
            <v xml:space="preserve">Profesores de la LAAF paticipan en capacitaciones y formación del personal docente, dentro de los programas marco de formación y capacitación continua. </v>
          </cell>
        </row>
        <row r="10">
          <cell r="F10" t="str">
            <v>12.3 DEC</v>
          </cell>
          <cell r="G10"/>
        </row>
        <row r="11">
          <cell r="F11" t="str">
            <v>12.4 DEC</v>
          </cell>
          <cell r="G11" t="str">
            <v>Colaborar con la implementación del programa de relevo docente.</v>
          </cell>
        </row>
        <row r="12">
          <cell r="F12"/>
          <cell r="G12"/>
        </row>
      </sheetData>
      <sheetData sheetId="23">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13.1 DEC</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FACES. </v>
          </cell>
        </row>
        <row r="10">
          <cell r="F10" t="str">
            <v>13.2DEC</v>
          </cell>
          <cell r="G10" t="str">
            <v xml:space="preserve"> Organizar y promover la participación en capacitaciones y el desarrollo de experiencias educativas en el nivel superior de los campos que desarrolla la FACES, con participación de Posgrados.</v>
          </cell>
        </row>
        <row r="11">
          <cell r="F11" t="str">
            <v>13.3DEC</v>
          </cell>
          <cell r="G11" t="str">
            <v xml:space="preserve">Gestionar acuerdos y convenios de cooperación, nacionales e internacionales, para el desarrollo de los campos de la Facultad en los diferentes niveles del Sistema Educativo. </v>
          </cell>
        </row>
        <row r="12">
          <cell r="F12" t="str">
            <v>13.4DEC</v>
          </cell>
          <cell r="G12" t="str">
            <v xml:space="preserve">Aumentar alianzas con organizaciones nacionales y extranjeras que potencien redes internacionales  y  el intercambio estudiantil y académico con universidades extranjeras, para la gestión de convenio y acuerdos de cooperación. </v>
          </cell>
        </row>
        <row r="13">
          <cell r="F13" t="str">
            <v>13.5DEC</v>
          </cell>
          <cell r="G13" t="str">
            <v xml:space="preserve">Impulsar la internacionalización de la FACES, tomando como primera instancia el escenario regional centroamericano del CSUCA, a través de la participación en Proyectos Regionales. </v>
          </cell>
        </row>
        <row r="14">
          <cell r="F14"/>
          <cell r="G14"/>
        </row>
        <row r="16">
          <cell r="F16"/>
          <cell r="G16"/>
        </row>
        <row r="17">
          <cell r="F17"/>
          <cell r="G17"/>
        </row>
      </sheetData>
      <sheetData sheetId="2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14.1 DEC</v>
          </cell>
          <cell r="G8" t="str">
            <v>Gestionar, renovar y dar seguimiento a convenios y acuerdos,  nacionales e internacionales de cooperación.</v>
          </cell>
        </row>
        <row r="9">
          <cell r="F9" t="str">
            <v>14.2 DEC</v>
          </cell>
          <cell r="G9" t="str">
            <v>Fomentar que los profesores y graduados de la LAAF sean miembros de organizaciones, asociaciones y sociedades científicas del campo de la Astronomía y Astrofísica.</v>
          </cell>
        </row>
        <row r="10">
          <cell r="F10" t="str">
            <v>14.3 DEC</v>
          </cell>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row r="33">
          <cell r="F33"/>
          <cell r="G33"/>
        </row>
        <row r="34">
          <cell r="F34"/>
          <cell r="G34"/>
        </row>
        <row r="35">
          <cell r="F35"/>
          <cell r="G35"/>
        </row>
      </sheetData>
      <sheetData sheetId="25">
        <row r="1">
          <cell r="F1" t="str">
            <v>GOBERNABILIDAD Y PROCESO DE GESTIÓN DESCENTRALIZADAS EN REDES</v>
          </cell>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15.1 DEC</v>
          </cell>
          <cell r="G10" t="str">
            <v>Organizar y mantener en funcionamiento el Comité Técnico de la LAAF.</v>
          </cell>
        </row>
        <row r="11">
          <cell r="F11" t="str">
            <v>15.2 DEC</v>
          </cell>
          <cell r="G11" t="str">
            <v>Colaborar con la integración y funcionamiento de la Junta Directiva de la LAAF.</v>
          </cell>
        </row>
        <row r="12">
          <cell r="F12" t="str">
            <v>15.3 DEC</v>
          </cell>
          <cell r="G12" t="str">
            <v>Promover la participación de los estudiantes de la LAAF como representantes estudiantiles ante el Conse Universitario.</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sheetData>
      <sheetData sheetId="26">
        <row r="1">
          <cell r="F1" t="str">
            <v>DESARROLLO DEL SISTEMA DE EDUCACIÓN SUPERIOR</v>
          </cell>
          <cell r="G1"/>
        </row>
        <row r="2">
          <cell r="F2"/>
          <cell r="G2"/>
        </row>
        <row r="3">
          <cell r="F3"/>
          <cell r="G3"/>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sheetData>
      <sheetData sheetId="27">
        <row r="1">
          <cell r="F1" t="str">
            <v>GESTIÓN DE TECNOLOGÍAS DE INFORMACIÓN Y COMUNICACIÓN</v>
          </cell>
          <cell r="G1"/>
        </row>
        <row r="2">
          <cell r="F2"/>
          <cell r="G2"/>
        </row>
        <row r="3">
          <cell r="F3"/>
          <cell r="G3"/>
        </row>
        <row r="6">
          <cell r="F6"/>
          <cell r="G6"/>
        </row>
        <row r="7">
          <cell r="F7" t="str">
            <v>Correlativo de la Actividad</v>
          </cell>
          <cell r="G7" t="str">
            <v>ACTIVIDADES</v>
          </cell>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cell r="C566" t="str">
            <v>Total Plan Operativo</v>
          </cell>
        </row>
      </sheetData>
      <sheetData sheetId="3"/>
      <sheetData sheetId="4"/>
      <sheetData sheetId="5"/>
      <sheetData sheetId="6"/>
      <sheetData sheetId="7"/>
      <sheetData sheetId="8"/>
      <sheetData sheetId="9"/>
      <sheetData sheetId="10"/>
      <sheetData sheetId="11">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1.1 DEC</v>
          </cell>
          <cell r="G9" t="str">
            <v xml:space="preserve">Continuar con la ejecución de la ruta de desarrollo curricular de las Comisiones y Subcomisiones curriculares de los Departamentos y Carreras para su óptimo funcionamiento.  
</v>
          </cell>
        </row>
        <row r="10">
          <cell r="F10" t="str">
            <v>1.2 DEC</v>
          </cell>
          <cell r="G10" t="str">
            <v>Realizar talleres de capacitación continua con los docentes sobre los fundamentos y principios del Modelo Educativo de la UNAH buscando la promoción e incentivos para la innovación educativa.</v>
          </cell>
        </row>
        <row r="11">
          <cell r="F11" t="str">
            <v>1.3 DEC</v>
          </cell>
          <cell r="G11" t="str">
            <v>Establecer y mantener actualizado el Sistema de Estadísticas e Indicadores de la FACES por parte de todas las instancias de gestión académica y administrativa.</v>
          </cell>
        </row>
        <row r="12">
          <cell r="F12" t="str">
            <v>1.4 DEC</v>
          </cell>
          <cell r="G12" t="str">
            <v>Procurar el apoyo de universidades líderes, en la elaboración de nuevos planes de estudio, reformas y mejoramiento de programas de asignaturas para ajustarlas a las exigencias del desarrollo científico, tecnológico, y del entorno social.</v>
          </cell>
        </row>
        <row r="13">
          <cell r="F13" t="str">
            <v>1.5 DEC</v>
          </cell>
          <cell r="G13" t="str">
            <v>Gestionar la inversión institucional para la ejecución de los planes de mejora propuestos por las carreras de : grado y posgrado, como resultado de sus procesos de autoevaluación para acreditación de la calidad.</v>
          </cell>
        </row>
        <row r="14">
          <cell r="F14" t="str">
            <v>1.6 DEC</v>
          </cell>
          <cell r="G14" t="str">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ell>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sheetData>
      <sheetData sheetId="1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t="str">
            <v>2.1 DEC</v>
          </cell>
          <cell r="G9" t="str">
            <v xml:space="preserve">Registrar en la  DICYP, desarrollar como Carga Académica y presentar avances y resultados de proyectos de investigación de los departamentos que previamente hayan sido identificadas como prioritarios dentro de los lineamientos de la UNAH, la Facultad y los Departamentos Académicos. </v>
          </cell>
        </row>
        <row r="10">
          <cell r="F10" t="str">
            <v>2.2 DEC</v>
          </cell>
          <cell r="G10" t="str">
            <v xml:space="preserve">Programar y crear condiciones en cada departamento académico para que sus docentes participen en el Diplomado de Investigación y otras formas de capacitación promovidos por la Dirección de Investigación Científica. </v>
          </cell>
        </row>
        <row r="11">
          <cell r="F11" t="str">
            <v>2.3 DEC</v>
          </cell>
          <cell r="G11" t="str">
            <v>Publicar periódicamente la Revista Ciencias Espaciales, en sus dos números de primavera y otoño, con los resultados de investigaciones importantes realizadas en los campos del conocimiento que desarrolla la Facultad.</v>
          </cell>
        </row>
        <row r="12">
          <cell r="F12" t="str">
            <v>2.4 DEC</v>
          </cell>
          <cell r="G12" t="str">
            <v xml:space="preserve">Participar en el Congreso de Investigación Científica de la UNAH.  Participar y/u organizar  otros eventos científicos nacionales e internacionales, para divulgar avances y resultados de los proyectos de investigación realizados por los profesores. </v>
          </cell>
        </row>
        <row r="13">
          <cell r="F13" t="str">
            <v>2.5 DEC</v>
          </cell>
          <cell r="G13" t="str">
            <v xml:space="preserve">Organizar y desarrollar anualmente las Jornadas de Investigación de Ciencias Espaciales para difundir los resultados de las investigaciones realizadas durante el Año Académico. </v>
          </cell>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t="str">
            <v>2.6 DEC</v>
          </cell>
          <cell r="G33" t="str">
            <v xml:space="preserve">Mantener en funcionamiento las Unidades de Gestión de Investigación creadas por área del conocimiento y los posgrados. </v>
          </cell>
        </row>
        <row r="34">
          <cell r="F34" t="str">
            <v>2.7 DEC</v>
          </cell>
          <cell r="G34" t="str">
            <v>Fortalecer y mantener en funcionamiento el Observatorio Astronómico Centroamericano de Suyapa, el Observatorio  Universitario de Ordenamiento Territorial, y el Instituto en Arqueoastronomía y Patrimonio Cultural y Natural.</v>
          </cell>
        </row>
        <row r="35">
          <cell r="F35" t="str">
            <v>2.8 DEC</v>
          </cell>
          <cell r="G35" t="str">
            <v xml:space="preserve">Gestionar la colaboración y el intercambio de profesores investigadores mediante convenios o acuerdos de cooperación, programas especiales de agencias de cooperación y otros organismos internacionales. </v>
          </cell>
        </row>
        <row r="36">
          <cell r="F36" t="str">
            <v>2.9 DEC</v>
          </cell>
          <cell r="G36"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37">
          <cell r="F37"/>
          <cell r="G37"/>
        </row>
        <row r="38">
          <cell r="F38"/>
          <cell r="G38"/>
        </row>
        <row r="39">
          <cell r="F39"/>
          <cell r="G39"/>
        </row>
        <row r="40">
          <cell r="F40"/>
          <cell r="G40"/>
        </row>
        <row r="41">
          <cell r="F41"/>
          <cell r="G41"/>
        </row>
        <row r="42">
          <cell r="F42"/>
          <cell r="G42"/>
        </row>
        <row r="43">
          <cell r="F43"/>
          <cell r="G43"/>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sheetData>
      <sheetData sheetId="13">
        <row r="1">
          <cell r="F1"/>
        </row>
        <row r="2">
          <cell r="F2"/>
        </row>
        <row r="3">
          <cell r="F3"/>
        </row>
        <row r="4">
          <cell r="F4"/>
        </row>
        <row r="5">
          <cell r="F5"/>
          <cell r="G5"/>
        </row>
        <row r="6">
          <cell r="F6" t="str">
            <v>Correlativo de la Actividad</v>
          </cell>
          <cell r="G6" t="str">
            <v>ACTIVIDADES</v>
          </cell>
        </row>
        <row r="7">
          <cell r="F7"/>
          <cell r="G7"/>
        </row>
        <row r="8">
          <cell r="F8"/>
          <cell r="G8"/>
        </row>
        <row r="9">
          <cell r="F9"/>
          <cell r="G9"/>
        </row>
        <row r="10">
          <cell r="F10" t="str">
            <v>3.1 DEC</v>
          </cell>
          <cell r="G10" t="str">
            <v xml:space="preserve">Mantener en funcionamiento los Comités de Vinculación creados en cada unidad académica para promover y gestionar el desarrollo de proyectos asignados como Carga Académica y regristrados en la Dirección de Vinculación Universidad Sociedad. </v>
          </cell>
        </row>
        <row r="11">
          <cell r="F11" t="str">
            <v>3.2 DEC</v>
          </cell>
          <cell r="G11" t="str">
            <v xml:space="preserve">Realizar semestralmente jornadas para socializar, actualizar y aplicar políticas de vinculación de la FACES con la Sociedad. </v>
          </cell>
        </row>
        <row r="12">
          <cell r="F12" t="str">
            <v>3.3 DEC</v>
          </cell>
          <cell r="G12" t="str">
            <v xml:space="preserve">Promover la suscripción y la consecuente ejecución de convenios o acuerdos de cooperación en apoyo al desarrollo de proyectos de vinculación de la Universidad con la Sociedad.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t="str">
            <v>3.4 DEC</v>
          </cell>
          <cell r="G36" t="str">
            <v xml:space="preserve">Publicar anualmente 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la Facultad. </v>
          </cell>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sheetData>
      <sheetData sheetId="1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4.1DEC</v>
          </cell>
          <cell r="G8" t="str">
            <v>Implementar la Estructura Académica organizativa de la FACES y nombrar docentes para las Escuelas , Departamentos y carreras , en cantidad necesaria para el cumplimiento de las funciones académicas.</v>
          </cell>
        </row>
        <row r="9">
          <cell r="F9" t="str">
            <v>4.2DEC</v>
          </cell>
          <cell r="G9" t="str">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ell>
        </row>
        <row r="10">
          <cell r="F10" t="str">
            <v>4.3DEC</v>
          </cell>
          <cell r="G10" t="str">
            <v>Gestionar el aumento de la inversión institucional para que los  departamentos  y carreras  de posgrados, grado y técnicos universitarios  cuenten con suficientes docentes dedicados y especializados en las áreas disciplinares requeridas.</v>
          </cell>
        </row>
        <row r="11">
          <cell r="F11" t="str">
            <v>4.4DEC</v>
          </cell>
          <cell r="G11" t="str">
            <v xml:space="preserve">Elaborar y mantener en funcionamiento un programa de capacitación continua que involucre a  todos los docentes de la Facultad. </v>
          </cell>
        </row>
        <row r="12">
          <cell r="F12" t="str">
            <v>4.5DEC</v>
          </cell>
          <cell r="G12" t="str">
            <v>Participar en la  socialización  e implementación de evaluaciones periódicas del desempeño del personal docente y administrativo de la FACES.</v>
          </cell>
        </row>
        <row r="13">
          <cell r="F13"/>
          <cell r="G13"/>
        </row>
        <row r="18">
          <cell r="F18"/>
          <cell r="G18"/>
        </row>
        <row r="19">
          <cell r="F19"/>
          <cell r="G19"/>
        </row>
        <row r="20">
          <cell r="F20"/>
          <cell r="G20"/>
        </row>
        <row r="21">
          <cell r="F21"/>
          <cell r="G21"/>
        </row>
        <row r="22">
          <cell r="F22"/>
          <cell r="G22"/>
        </row>
        <row r="23">
          <cell r="F23"/>
          <cell r="G23"/>
        </row>
        <row r="24">
          <cell r="F24"/>
          <cell r="G24"/>
        </row>
      </sheetData>
      <sheetData sheetId="15">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5.1 DEC</v>
          </cell>
          <cell r="G10" t="str">
            <v xml:space="preserve">Realizar jornadas de inducción, seguimiento a los estudiantes, censo de matrícula , asesoría técnica,  e inversión sobre el ingreso, permanencia y egreso., estímulos académicos  para el logro de su excelencia académica y profesional. </v>
          </cell>
        </row>
        <row r="11">
          <cell r="F11" t="str">
            <v>5.2 DEC</v>
          </cell>
          <cell r="G11" t="str">
            <v xml:space="preserve">Fortalecer las colecciones bibliográficas y centros de documentación de la FACES, así como gestionar y mantener acceso al sistema virtual para la obtención de documentos y materiales de trabajo en línea por parte de profesores y estudiantes. </v>
          </cell>
        </row>
        <row r="12">
          <cell r="F12" t="str">
            <v>5.3 DEC</v>
          </cell>
          <cell r="G12" t="str">
            <v xml:space="preserve">Hacer participe a los estudiantes de los procesos de elaboracióm, revisión, divulgación y aplicación eficiente de la reglamentación estudiantil.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16">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6.1 DEC</v>
          </cell>
          <cell r="G8" t="str">
            <v xml:space="preserve">Fortalecer el desarrollo de programas de cooperación y capacitación en cada uno de los campos que desarrolla la Facultad. </v>
          </cell>
        </row>
        <row r="9">
          <cell r="F9" t="str">
            <v xml:space="preserve">6.2 DEC </v>
          </cell>
          <cell r="G9" t="str">
            <v xml:space="preserve">Desarrollar y ofertar en línea asignaturas generales servidas por los departamentos académicos, para beneficio de estudiantes de Ciudad Universitaria y de los Centros Regionales.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sheetData>
      <sheetData sheetId="17">
        <row r="1">
          <cell r="F1"/>
          <cell r="G1"/>
        </row>
        <row r="2">
          <cell r="F2"/>
          <cell r="G2"/>
        </row>
        <row r="3">
          <cell r="F3" t="str">
            <v>Correlativo de la Actividad</v>
          </cell>
          <cell r="G3" t="str">
            <v>ACTIVIDADES</v>
          </cell>
        </row>
        <row r="4">
          <cell r="F4"/>
          <cell r="G4"/>
        </row>
        <row r="5">
          <cell r="F5"/>
          <cell r="G5"/>
        </row>
        <row r="6">
          <cell r="F6"/>
          <cell r="G6"/>
        </row>
        <row r="7">
          <cell r="F7" t="str">
            <v xml:space="preserve">7.1 DEC </v>
          </cell>
          <cell r="G7" t="str">
            <v xml:space="preserve">Programar la realización periódica de jornadas de formación en valores morales y éticos, profesionales y sociales. </v>
          </cell>
        </row>
        <row r="8">
          <cell r="F8" t="str">
            <v>7.2 DEC</v>
          </cell>
          <cell r="G8" t="str">
            <v xml:space="preserve">Promover la participación de los estuidantes en los procesos de valoración del desempeño docente. </v>
          </cell>
        </row>
        <row r="9">
          <cell r="F9" t="str">
            <v>7.3 DEC</v>
          </cell>
          <cell r="G9" t="str">
            <v xml:space="preserve">Elaborar y presentar informes trimestrales del Plan Operativo Anual - Presupuesto, Informes de la gestión por resultados y demás que se soliciten.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8">
          <cell r="F38"/>
          <cell r="G38"/>
        </row>
        <row r="39">
          <cell r="F39"/>
          <cell r="G39"/>
        </row>
        <row r="40">
          <cell r="F40"/>
          <cell r="G40"/>
        </row>
        <row r="41">
          <cell r="F41"/>
          <cell r="G41"/>
        </row>
      </sheetData>
      <sheetData sheetId="18">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7">
          <cell r="F27"/>
          <cell r="G27"/>
        </row>
        <row r="28">
          <cell r="F28"/>
          <cell r="G28"/>
        </row>
        <row r="29">
          <cell r="F29"/>
          <cell r="G29"/>
        </row>
        <row r="30">
          <cell r="F30"/>
          <cell r="G30"/>
        </row>
        <row r="31">
          <cell r="F31"/>
          <cell r="G31"/>
        </row>
        <row r="32">
          <cell r="F32"/>
          <cell r="G32"/>
        </row>
      </sheetData>
      <sheetData sheetId="19">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sheetData>
      <sheetData sheetId="20">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10.1 CGP</v>
          </cell>
          <cell r="G8" t="str">
            <v xml:space="preserve">Realizar procesos de revisión y análisis permanentes de perfil de los graduados de las carreras y campos de posgrado de acuerdo a las demandas laborales de profesionales. </v>
          </cell>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t="str">
            <v>10.2 CGP</v>
          </cell>
          <cell r="G18" t="str">
            <v>Realizar periódicamente encuestas de satisfacción de los graduados de las carreras de posgrado.</v>
          </cell>
        </row>
        <row r="19">
          <cell r="F19" t="str">
            <v>10.3 CGP</v>
          </cell>
          <cell r="G19" t="str">
            <v>Realizar periódicamente encuestas de empleadores y  graduados acerca del desempeño laboral de los graduados de los posgrados.</v>
          </cell>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21">
        <row r="3">
          <cell r="F3"/>
          <cell r="G3"/>
        </row>
        <row r="4">
          <cell r="F4"/>
          <cell r="G4"/>
        </row>
        <row r="5">
          <cell r="F5" t="str">
            <v>Correlativo de la Actividad</v>
          </cell>
          <cell r="G5" t="str">
            <v>ACTIVIDADES</v>
          </cell>
        </row>
        <row r="6">
          <cell r="F6"/>
          <cell r="G6"/>
        </row>
        <row r="7">
          <cell r="F7"/>
          <cell r="G7"/>
        </row>
        <row r="8">
          <cell r="F8"/>
          <cell r="G8"/>
        </row>
        <row r="9">
          <cell r="F9" t="str">
            <v>11.1 DEC</v>
          </cell>
          <cell r="G9" t="str">
            <v xml:space="preserve">Mantener actualizada la información, monitorear y evaluar continuamente el funcionamiento de la página web, Aulas virtuales, y el SAFI utilizadas para el desarrollo de cada una de las actividades académicas y administrativas realizadas por la FACES. </v>
          </cell>
        </row>
        <row r="10">
          <cell r="F10" t="str">
            <v>11.2 DEC</v>
          </cell>
          <cell r="G10" t="str">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t="str">
            <v>11.3 DEC</v>
          </cell>
          <cell r="G22" t="str">
            <v xml:space="preserve">Gestionar los nombramientos, contrataciones del personal docente, administrativo y de servicio de la FACES. </v>
          </cell>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9">
          <cell r="F39"/>
          <cell r="G39"/>
        </row>
        <row r="40">
          <cell r="F40"/>
          <cell r="G40"/>
        </row>
        <row r="41">
          <cell r="F41"/>
          <cell r="G41"/>
        </row>
        <row r="42">
          <cell r="F42"/>
          <cell r="G42"/>
        </row>
        <row r="43">
          <cell r="F43"/>
          <cell r="G43"/>
        </row>
      </sheetData>
      <sheetData sheetId="2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12.1 DEC</v>
          </cell>
          <cell r="G8" t="str">
            <v xml:space="preserve">Gestionar plazas de docentes y administrativos para la Facultad y realizar procesos de selección e inducción del nuevo personal. </v>
          </cell>
        </row>
        <row r="9">
          <cell r="F9" t="str">
            <v>12.2 DEC</v>
          </cell>
          <cell r="G9" t="str">
            <v xml:space="preserve">Implementar cursos, talleres y otras formas de capacitación y formación del personal docente y administrativo, dentro de los programas marco de formación y capacitación continua. </v>
          </cell>
        </row>
        <row r="10">
          <cell r="F10" t="str">
            <v>12.3 DEC</v>
          </cell>
          <cell r="G10" t="str">
            <v xml:space="preserve">Promover que las personas relacionadas con la FACES participen en procesos instituciones de gestión del egreso y vínculo social e institucional del personal. </v>
          </cell>
        </row>
        <row r="11">
          <cell r="F11" t="str">
            <v>12.4 DEC</v>
          </cell>
          <cell r="G11" t="str">
            <v xml:space="preserve">Diseñar, aprobar e implementar un programa de relevo del personal docente y administrativo. </v>
          </cell>
        </row>
        <row r="12">
          <cell r="F12"/>
          <cell r="G12"/>
        </row>
      </sheetData>
      <sheetData sheetId="23">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13.1 DEC</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FACES. </v>
          </cell>
        </row>
        <row r="10">
          <cell r="F10" t="str">
            <v>13.2DEC</v>
          </cell>
          <cell r="G10" t="str">
            <v xml:space="preserve"> Organizar y promover la participación en capacitaciones y el desarrollo de experiencias educativas en el nivel superior de los campos que desarrolla la FACES, con participación de Posgrados.</v>
          </cell>
        </row>
        <row r="11">
          <cell r="F11" t="str">
            <v>13.3DEC</v>
          </cell>
          <cell r="G11" t="str">
            <v xml:space="preserve">Gestionar acuerdos y convenios de cooperación, nacionales e internacionales, para el desarrollo de los campos de la Facultad en los diferentes niveles del Sistema Educativo. </v>
          </cell>
        </row>
        <row r="12">
          <cell r="F12" t="str">
            <v>13.4DEC</v>
          </cell>
          <cell r="G12" t="str">
            <v xml:space="preserve">Aumentar alianzas con organizaciones nacionales y extranjeras que potencien redes internacionales  y  el intercambio estudiantil y académico con universidades extranjeras, para la gestión de convenio y acuerdos de cooperación. </v>
          </cell>
        </row>
        <row r="13">
          <cell r="F13" t="str">
            <v>13.5DEC</v>
          </cell>
          <cell r="G13" t="str">
            <v xml:space="preserve">Impulsar la internacionalización de la FACES, tomando como primera instancia el escenario regional centroamericano del CSUCA, a través de la participación en Proyectos Regionales. </v>
          </cell>
        </row>
        <row r="14">
          <cell r="F14"/>
          <cell r="G14"/>
        </row>
        <row r="16">
          <cell r="F16"/>
          <cell r="G16"/>
        </row>
        <row r="17">
          <cell r="F17"/>
          <cell r="G17"/>
        </row>
      </sheetData>
      <sheetData sheetId="2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14.1 DEC</v>
          </cell>
          <cell r="G8" t="str">
            <v>Gestionar, renovar y dar seguimiento a convenios y acuerdos,  nacionales e internacionales de cooperación.</v>
          </cell>
        </row>
        <row r="9">
          <cell r="F9" t="str">
            <v>14.2 DEC</v>
          </cell>
          <cell r="G9" t="str">
            <v xml:space="preserve">Fomentar que los profesores y graduados sean miembros de organizaciones, asociaciones y sociedades científicas de los campos del conocimiento que desarrolla la FACES. </v>
          </cell>
        </row>
        <row r="10">
          <cell r="F10" t="str">
            <v>14.3 DEC</v>
          </cell>
          <cell r="G10" t="str">
            <v>Estimular la organización y la participación de Asociaciones de Profesionales, nacionales e internacionales en los campos propios de la FACES</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row r="33">
          <cell r="F33"/>
          <cell r="G33"/>
        </row>
        <row r="34">
          <cell r="F34"/>
          <cell r="G34"/>
        </row>
        <row r="35">
          <cell r="F35"/>
          <cell r="G35"/>
        </row>
      </sheetData>
      <sheetData sheetId="25">
        <row r="1">
          <cell r="F1" t="str">
            <v>GOBERNABILIDAD Y PROCESO DE GESTIÓN DESCENTRALIZADAS EN REDES</v>
          </cell>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15.1 DEC</v>
          </cell>
          <cell r="G10" t="str">
            <v xml:space="preserve">Organizar y mantener en funcionamiento los Comités Técnicos de las carreras de grado y posgrado. </v>
          </cell>
        </row>
        <row r="11">
          <cell r="F11" t="str">
            <v>15.2 DEC</v>
          </cell>
          <cell r="G11" t="str">
            <v>Integrar y mantener en funcionamiento la Junta Directiva de la FACES.</v>
          </cell>
        </row>
        <row r="12">
          <cell r="F12" t="str">
            <v>15.3 DEC</v>
          </cell>
          <cell r="G12" t="str">
            <v xml:space="preserve">Representantes del Consejo Universitario atienden de forma regular a sesiones ordinarias y extraordinarias convocadas por el Consejo Universitario.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sheetData>
      <sheetData sheetId="26">
        <row r="1">
          <cell r="F1" t="str">
            <v>DESARROLLO DEL SISTEMA DE EDUCACIÓN SUPERIOR</v>
          </cell>
          <cell r="G1"/>
        </row>
        <row r="2">
          <cell r="F2"/>
          <cell r="G2"/>
        </row>
        <row r="3">
          <cell r="F3"/>
          <cell r="G3"/>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sheetData>
      <sheetData sheetId="27">
        <row r="1">
          <cell r="F1" t="str">
            <v>GESTIÓN DE TECNOLOGÍAS DE INFORMACIÓN Y COMUNICACIÓN</v>
          </cell>
          <cell r="G1"/>
        </row>
        <row r="2">
          <cell r="F2"/>
          <cell r="G2"/>
        </row>
        <row r="3">
          <cell r="F3"/>
          <cell r="G3"/>
        </row>
        <row r="6">
          <cell r="F6"/>
          <cell r="G6"/>
        </row>
        <row r="7">
          <cell r="F7" t="str">
            <v>Correlativo de la Actividad</v>
          </cell>
          <cell r="G7" t="str">
            <v>ACTIVIDADES</v>
          </cell>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cell r="C566" t="str">
            <v>Total Plan Operativo</v>
          </cell>
        </row>
      </sheetData>
      <sheetData sheetId="3"/>
      <sheetData sheetId="4"/>
      <sheetData sheetId="5"/>
      <sheetData sheetId="6"/>
      <sheetData sheetId="7"/>
      <sheetData sheetId="8"/>
      <sheetData sheetId="9"/>
      <sheetData sheetId="10"/>
      <sheetData sheetId="11">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1.1 CGP</v>
          </cell>
          <cell r="G9" t="str">
            <v xml:space="preserve">Continuar con la ejecución de la ruta de desarrollo curricular de las  Subcomisiones curriculares de las Carreras de Posgrado de la FACES para su óptimo funcionamiento.  
</v>
          </cell>
        </row>
        <row r="10">
          <cell r="F10" t="str">
            <v>1.1 MARCAA</v>
          </cell>
          <cell r="G10" t="str">
            <v xml:space="preserve">Coordinador de la Maestría en Astronomía y Astrofísica nombrado    Continuar con la ejecución de la ruta de desarrollo curricular de la  Subcomision curricular de la Maestría en Astronomía y Astrofísica para su óptimo funcionamiento.  
</v>
          </cell>
        </row>
        <row r="11">
          <cell r="F11" t="str">
            <v>1.1. MOGT</v>
          </cell>
          <cell r="G11" t="str">
            <v xml:space="preserve">Continuar con la ejecución de la ruta de desarrollo curricular de la Subcomision curricular de la Maestría en Ordenamiento y Gestión del Territorio para su óptimo funcionamiento.  
</v>
          </cell>
        </row>
        <row r="12">
          <cell r="F12" t="str">
            <v>1.2 CGP</v>
          </cell>
          <cell r="G12" t="str">
            <v>Promover la participación de los docentes nacionales en los talleres  de capacitación continua sobre los fundamentos y principios del Modelo Educativo de la UNAHbuscando la promoción e incentivos para innovación educativa.</v>
          </cell>
        </row>
        <row r="13">
          <cell r="F13" t="str">
            <v>1.2 MARCAA</v>
          </cell>
          <cell r="G13" t="str">
            <v>Promover la participación de los docentes nacionales de la Maestría en Astronomía  y Astrofísica  en los talleres de capacitación continua de los docentes sobre los fundamentos y principios del Modelo Educativo de la UNAH buscando la promoción e incentivos para la innovación educativa.</v>
          </cell>
        </row>
        <row r="14">
          <cell r="F14" t="str">
            <v>1.2 MOGT</v>
          </cell>
          <cell r="G14" t="str">
            <v>Promover la participación de los  docentes nacionales de la Maestrìa en Ordenamiento y Gestión del Territorio en la capacitación continua con los , sobre los fundamentos y principios del Modelo Educativo de la UNAH buscando la promoción e incentivos para la innovación educativa.</v>
          </cell>
        </row>
        <row r="15">
          <cell r="F15" t="str">
            <v>1.3 CGP</v>
          </cell>
          <cell r="G15" t="str">
            <v>Mantener actualizado el Sistema de Estadísticas e Indicadores de la FACES por parte de todas las instancias de gestión académica y administrativa (carreras de posgrado).</v>
          </cell>
        </row>
        <row r="16">
          <cell r="F16" t="str">
            <v>1.3 MARCAA</v>
          </cell>
          <cell r="G16" t="str">
            <v>Mantener actualizado el Sistema de Estadísticas e Indicadores de la Maestría en Astronomía y Astrofísica.</v>
          </cell>
        </row>
        <row r="17">
          <cell r="F17" t="str">
            <v>1.3 MOGT</v>
          </cell>
          <cell r="G17" t="str">
            <v>Establecer y mantener actualizado el Sistema de Estadísticas e Indicadores de la Maestría en Ordenamiento y Gestión del Territorio.</v>
          </cell>
        </row>
        <row r="18">
          <cell r="F18" t="str">
            <v>1.3 OUOT</v>
          </cell>
          <cell r="G18" t="str">
            <v>Establecer y mantener actualizado el Sistema de Estadísticas e Indicadores del Observatorio Universitario de Ordenamiento Territorial.</v>
          </cell>
        </row>
        <row r="19">
          <cell r="F19" t="str">
            <v>1.4 CGP</v>
          </cell>
          <cell r="G19" t="str">
            <v xml:space="preserve">Procurar el apoyo de universidades líderes, en la elaboración de nuevos planes de estudio, reformas y mejoramiento de programas de asignaturas para ajustarlas a las exigencias del desarrollo científico, tecnológico, y del entorno social.
</v>
          </cell>
        </row>
        <row r="20">
          <cell r="F20" t="str">
            <v>1.4 MARCAA</v>
          </cell>
          <cell r="G20" t="str">
            <v>Procurar el apoyo de universidades líderes, reformas y mejoramiento de programas de asignaturas para ajustarlas a las exigencias del desarrollo científico, tecnológico, y del entorno social.</v>
          </cell>
        </row>
        <row r="21">
          <cell r="F21" t="str">
            <v>1.4 MOGT</v>
          </cell>
          <cell r="G21" t="str">
            <v>Procurar el apoyo de universidades líderes, en la elaboración de reformas y mejoramiento de programas de asignaturas de la Mestría en Ordenamiento y Gestión del Territorio para ajustarlas a las exigencias del desarrollo científico, tecnológico, y del entorno social.</v>
          </cell>
        </row>
        <row r="22">
          <cell r="F22" t="str">
            <v>1.5 CGP</v>
          </cell>
          <cell r="G22" t="str">
            <v>Gestionar la inversión institucional para la ejecución de los planes de mejora propuestos por las carreras de posgrado, como resultado de sus procesos de autoevaluación para acreditación de la calidad.</v>
          </cell>
        </row>
        <row r="23">
          <cell r="F23" t="str">
            <v>1.5 MARCAA</v>
          </cell>
          <cell r="G23" t="str">
            <v xml:space="preserve">Gestionar la inversión institucional para la ejecución del plan de mejora propuesto para la Maestría en Astronomía y Astrofísica </v>
          </cell>
        </row>
        <row r="24">
          <cell r="F24" t="str">
            <v>1.5 MOGT</v>
          </cell>
          <cell r="G24" t="str">
            <v>Gestionar la inversión institucional para la ejecución del plan de mejora propuestos por la Maestría en Ordenamiento y Gestión del Territorio, como resultado de su proceso de autoevaluación para acreditación de la calidad.</v>
          </cell>
        </row>
        <row r="25">
          <cell r="F25" t="str">
            <v>1.6CGP</v>
          </cell>
          <cell r="G25" t="str">
            <v>Poner en funcionamientos las nuevas Promociones de las Carreras de Posgrado de la Facultad, desarrollando los planes de estudio actualizados de acuerdo a los lineamientos del Modelo Educativos de la UNAH.</v>
          </cell>
        </row>
        <row r="26">
          <cell r="F26" t="str">
            <v>1.6MARCAA</v>
          </cell>
          <cell r="G26" t="str">
            <v>Poner en funcionamiento  la  Maestría en Astronomía y Astrofísica con el plan de estudios actualizado.</v>
          </cell>
        </row>
        <row r="27">
          <cell r="F27" t="str">
            <v>1.6MOGT</v>
          </cell>
          <cell r="G27" t="str">
            <v>Poner en funcionamiento  la nueva Promoción de la Maestría en Ordenamiento y Gestión del Territorio con el plan de estudio actualizado,  siguiendo lineamientos del Modelo Educativo y en consonancia con las necesidades sociales, las nuevas tendencias y la diversidad educativa.</v>
          </cell>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sheetData>
      <sheetData sheetId="1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t="str">
            <v>2.1 CGP</v>
          </cell>
          <cell r="G9" t="str">
            <v xml:space="preserve">Fomentar que los Docentes Nacionales de los Posgrados de la FACES: Registren en la  DICYP, desarrollen como Carga Académica y presenten avances y resultados de proyectos de investigación de los departamentos, que previamente hayan sido identificadas como prioritarios dentro de los lineamientos de la UNAH, la Facultad y los Departamentos Académicos. </v>
          </cell>
        </row>
        <row r="10">
          <cell r="F10" t="str">
            <v>2.1 OUOT</v>
          </cell>
          <cell r="G10" t="str">
            <v xml:space="preserve">Registrar en la  DICYP, y promover que se desarrolle como Carga Académica y presentar avances y resultados de proyectos de investigación del departamento de DCTIG. </v>
          </cell>
        </row>
        <row r="11">
          <cell r="F11" t="str">
            <v>2.2 CGP</v>
          </cell>
          <cell r="G11" t="str">
            <v xml:space="preserve">Fomentar que los docentes participen en el Diplomado de Investigación y otras formas de capacitación promovidos por la Dirección de Investigación Científica. </v>
          </cell>
        </row>
        <row r="12">
          <cell r="F12" t="str">
            <v>2.2 MARCAA</v>
          </cell>
          <cell r="G12" t="str">
            <v xml:space="preserve">Fomentar y crear condiciones para que los docentes nacionales de la Maestría en Astronomía y Astrofísica participen en el Diplomado de Investigación y otras formas de capacitación promovidos por la Dirección de Investigación Científica. </v>
          </cell>
        </row>
        <row r="13">
          <cell r="F13" t="str">
            <v>2.2 MOGT</v>
          </cell>
          <cell r="G13" t="str">
            <v xml:space="preserve">Fomentar y crear condiciones en la Maestría en Ordenamiento y Gestión del Territorio para que sus docentes nacionales participen en el Diplomado de Investigación y otras formas de capacitación promovidos por la Dirección de Investigación Científica. </v>
          </cell>
        </row>
        <row r="14">
          <cell r="F14" t="str">
            <v>2.2 OUOT</v>
          </cell>
          <cell r="G14" t="str">
            <v xml:space="preserve">Fomentar que los docentes que forman parte del OUOT participen en el Diplomado de Investigación y otras formas de capacitación promovidos por la Dirección de Investigación Científica. </v>
          </cell>
        </row>
        <row r="15">
          <cell r="F15" t="str">
            <v>2.3 CGP</v>
          </cell>
          <cell r="G15" t="str">
            <v>Publicar periódicamente la Revista Ciencias Espaciales, en sus dos números de primavera y otoño, con los resultados de investigaciones importantes realizadas en los campos del conocimiento que desarrolla la Facultad.
Fomentar que los docentes de los posgrados publiquen en la Revista Ciencias Espaciales, en sus numeros de primavera y otoño, los resultados de sus investigaciones realizadas en los campos del conocimiento que desarrollan los posgrados de la Facultad.</v>
          </cell>
        </row>
        <row r="16">
          <cell r="F16" t="str">
            <v>2.3 MARCAA</v>
          </cell>
          <cell r="G16" t="str">
            <v>Fomentar en los profesores nacionales de la maestría en Astronomía y Astrofísica la publicación periódica en la Revista Ciencias Espaciales, en sus dos números de primavera y otoño, con los resultados de investigaciones importantes realizadas en los campos del conocimiento que desarrolla la Facultad.</v>
          </cell>
        </row>
        <row r="17">
          <cell r="F17" t="str">
            <v>2.3 MOGT</v>
          </cell>
          <cell r="G17" t="str">
            <v>Fomentar que los docentes del Posgrado periódicamente la Revista Ciencias Espaciales, en sus dos números de primavera y otoño, con los resultados de investigaciones importantes realizadas en los campos del conocimiento que desarrolla la Facultad.</v>
          </cell>
        </row>
        <row r="18">
          <cell r="F18" t="str">
            <v>2.3 OUOT</v>
          </cell>
          <cell r="G18" t="str">
            <v>Publicar periódicamente los resultados de investigaciones del OUOT en la Revista Ciencias Espaciales, en sus dos números de primavera y otoño.</v>
          </cell>
        </row>
        <row r="19">
          <cell r="F19" t="str">
            <v>2.4 CGP</v>
          </cell>
          <cell r="G19" t="str">
            <v xml:space="preserve">Participar en el Congreso de Investigación Científica de la UNAH.  Participar y/u organizar  otros eventos científicos nacionales e internacionales, para divulgar avances y resultados de los proyectos de investigación realizados por los profesores. </v>
          </cell>
        </row>
        <row r="20">
          <cell r="F20" t="str">
            <v>2.4 MARCAA</v>
          </cell>
          <cell r="G20" t="str">
            <v xml:space="preserve">Participar en el Congreso de Investigación Científica de la UNAH.  Participar y/u organizar  otros eventos científicos nacionales e internacionales, para divulgar avances y resultados de los proyectos de investigación realizados por los profesores de la Maestría en Astronomía y Astrofísica. </v>
          </cell>
        </row>
        <row r="21">
          <cell r="F21" t="str">
            <v>2.4 MOGT</v>
          </cell>
          <cell r="G21" t="str">
            <v xml:space="preserve">Participar en el Congreso de Investigación Científica de la UNAH.  Participar y/u organizar  otros eventos científicos nacionales e internacionales, para divulgar avances y resultados de los proyectos de investigación realizados por los profesores del programa de Maestría en Ordenamiento y Gestión del Territorio. </v>
          </cell>
        </row>
        <row r="22">
          <cell r="F22" t="str">
            <v>2.4 OUOT</v>
          </cell>
          <cell r="G22" t="str">
            <v xml:space="preserve">Promover la participación de los docentes pertenecientes lal OUOT  en el Congreso de Investigación Científica de la UNAH.  Participar y/u organizar  otros eventos científicos nacionales e internacionales, para divulgar avances y resultados de los proyectos de investigación realizados por los profesores. </v>
          </cell>
        </row>
        <row r="23">
          <cell r="F23" t="str">
            <v>2.5 CGP</v>
          </cell>
          <cell r="G23" t="str">
            <v xml:space="preserve">Fomentar la participación de los Docentes de los Posgrados de la FACES en la organización y desarrollo las Jornadas de Investigación de Ciencias Espaciales, que se desarrollan anualmente, para difundir los resultados de las investigaciones realizadas durante el Año Académico. </v>
          </cell>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t="str">
            <v>2.5 MARCAA</v>
          </cell>
          <cell r="G43" t="str">
            <v xml:space="preserve">Participar anualmente las Jornadas de Investigación de Ciencias Espaciales para difundir los resultados de las investigaciones realizadas durante el Año Académico. </v>
          </cell>
        </row>
        <row r="44">
          <cell r="F44" t="str">
            <v>2.5 MOGT</v>
          </cell>
          <cell r="G44" t="str">
            <v xml:space="preserve">Participar en las Jornadas de Investigación de Ciencias Espaciales para difundir los resultados de las investigaciones realizadas durante el Año Académico. </v>
          </cell>
        </row>
        <row r="45">
          <cell r="F45" t="str">
            <v>2.5 OUOT</v>
          </cell>
          <cell r="G45" t="str">
            <v xml:space="preserve">Participar anualmente en las Jornadas de Investigación de Ciencias Espaciales para difundir los resultados de las investigaciones realizadas por el OUOT durante el Año Académico. </v>
          </cell>
        </row>
        <row r="46">
          <cell r="F46" t="str">
            <v>2.6 CGP</v>
          </cell>
          <cell r="G46" t="str">
            <v xml:space="preserve">Mantener en funcionamiento las Unidades de Gestión de Investigación de Posgrados de la Facultad creadas por área del conocimiento y los posgrados. </v>
          </cell>
        </row>
        <row r="47">
          <cell r="F47" t="str">
            <v>2.6 MARCAA</v>
          </cell>
          <cell r="G47" t="str">
            <v xml:space="preserve">Mantener en funcionamiento las Unidades de Gestión de Investigación de posgrado. </v>
          </cell>
        </row>
        <row r="48">
          <cell r="F48" t="str">
            <v>2.6 MOGT</v>
          </cell>
          <cell r="G48" t="str">
            <v xml:space="preserve">Mantener en funcionamiento la Unidad de Gestión de Investigación de posgrados. </v>
          </cell>
        </row>
        <row r="49">
          <cell r="F49" t="str">
            <v>2.6 OUOT</v>
          </cell>
          <cell r="G49" t="str">
            <v xml:space="preserve">Trabajar en conjunto con las Unidades de Gestión de Investigación creadas por área del conocimiento y la MOGT. </v>
          </cell>
        </row>
        <row r="50">
          <cell r="F50" t="str">
            <v>2.7 CGP</v>
          </cell>
          <cell r="G50" t="str">
            <v>Fortalecer y mantener en funcionamiento el Observatorio Astronómico Centroamericano de Suyapa, el Observatorio  Universitario de Ordenamiento Territorial, y el Instituto en Arqueoastronomía y Patrimonio Cultural y Natural.</v>
          </cell>
        </row>
        <row r="51">
          <cell r="F51" t="str">
            <v>2.7 MARCAA</v>
          </cell>
          <cell r="G51" t="str">
            <v>Colaborar con el funcionamiento y mantenimiento del Observatorio Astronómico Centroamericano de Suyapa.</v>
          </cell>
        </row>
        <row r="52">
          <cell r="F52" t="str">
            <v>2.7 MOGT</v>
          </cell>
          <cell r="G52" t="str">
            <v>Fortalecer y mantener en funcionamiento el Observatorio  Universitario de Ordenamiento Territoriall.</v>
          </cell>
        </row>
        <row r="53">
          <cell r="F53" t="str">
            <v>2.7 OUOT</v>
          </cell>
          <cell r="G53" t="str">
            <v>Fortalecer y mantener en funcionamiento el Observatorio  Universitario de Ordenamiento Territorial.</v>
          </cell>
        </row>
        <row r="54">
          <cell r="F54" t="str">
            <v>2.8 CGP</v>
          </cell>
          <cell r="G54" t="str">
            <v xml:space="preserve">Gestionar la colaboración y el intercambio de profesores investigadores mediante convenios o acuerdos de cooperación, programas especiales de agencias de cooperación y otros organismos internacionales. </v>
          </cell>
        </row>
        <row r="55">
          <cell r="F55" t="str">
            <v>2.8 MARCAA</v>
          </cell>
          <cell r="G55" t="str">
            <v xml:space="preserve">Gestionar la colaboración y el intercambio de profesores investigadores mediante convenios o acuerdos de cooperación, programas especiales de agencias de cooperación y otros organismos internacionales. </v>
          </cell>
        </row>
        <row r="56">
          <cell r="F56" t="str">
            <v>2.8 MOGT</v>
          </cell>
          <cell r="G56" t="str">
            <v xml:space="preserve">Gestionar la colaboración y el intercambio de profesores investigadores mediante convenios o acuerdos de cooperación, programas especiales de agencias de cooperación y otros organismos internacionales. </v>
          </cell>
        </row>
        <row r="57">
          <cell r="F57" t="str">
            <v>2.8 OUOT</v>
          </cell>
          <cell r="G57" t="str">
            <v xml:space="preserve">Promover a través de la MOGT la colaboración y el intercambio de profesores investigadores mediante convenios o acuerdos de cooperación, programas especiales de agencias de cooperación y otros organismos internacionales. </v>
          </cell>
        </row>
        <row r="58">
          <cell r="F58" t="str">
            <v>2.9 CGP</v>
          </cell>
          <cell r="G58"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59">
          <cell r="F59" t="str">
            <v>2.9 MARCAA</v>
          </cell>
          <cell r="G59"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60">
          <cell r="F60" t="str">
            <v>2.9 MOGT</v>
          </cell>
          <cell r="G60"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61">
          <cell r="F61" t="str">
            <v>2.9 OUOT</v>
          </cell>
          <cell r="G61"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62">
          <cell r="F62"/>
          <cell r="G62"/>
        </row>
        <row r="63">
          <cell r="F63"/>
          <cell r="G63"/>
        </row>
        <row r="64">
          <cell r="F64"/>
          <cell r="G64"/>
        </row>
        <row r="65">
          <cell r="F65"/>
          <cell r="G65"/>
        </row>
        <row r="66">
          <cell r="F66"/>
          <cell r="G66"/>
        </row>
        <row r="67">
          <cell r="F67"/>
          <cell r="G67"/>
        </row>
        <row r="68">
          <cell r="F68"/>
          <cell r="G68"/>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sheetData>
      <sheetData sheetId="13">
        <row r="1">
          <cell r="F1"/>
        </row>
        <row r="2">
          <cell r="F2"/>
        </row>
        <row r="3">
          <cell r="F3"/>
        </row>
        <row r="4">
          <cell r="F4"/>
        </row>
        <row r="5">
          <cell r="F5"/>
          <cell r="G5"/>
        </row>
        <row r="6">
          <cell r="F6" t="str">
            <v>Correlativo de la Actividad</v>
          </cell>
          <cell r="G6" t="str">
            <v>ACTIVIDADES</v>
          </cell>
        </row>
        <row r="7">
          <cell r="F7"/>
          <cell r="G7"/>
        </row>
        <row r="8">
          <cell r="F8"/>
          <cell r="G8"/>
        </row>
        <row r="9">
          <cell r="F9"/>
          <cell r="G9"/>
        </row>
        <row r="10">
          <cell r="F10" t="str">
            <v>3.1 CGP</v>
          </cell>
          <cell r="G10" t="str">
            <v xml:space="preserve">Mantener en funcionamiento los Comités de Vinculación creados en cada unidad académica para promover y gestionar el desarrollo de proyectos asignados como Carga Académica y regristrados en la Dirección de Vinculación Universidad Sociedad. 
Coordinadores de  Investigación y Vinculación de los Posgradosd e la FACES nombrados y en funciones, promoviendo y gestionando el desarrolo de proyectos de registrados en la DVUS.  </v>
          </cell>
        </row>
        <row r="11">
          <cell r="F11" t="str">
            <v>3.1 MARCAA</v>
          </cell>
          <cell r="G11" t="str">
            <v xml:space="preserve">Coordinador de Investigación y Vinculación  nombrado y en funciones  para promover y gestionar el desarrollo de proyectos registrados en la Dirección de Vinculación Universidad Sociedad. </v>
          </cell>
        </row>
        <row r="12">
          <cell r="F12" t="str">
            <v>3.1 MOGT</v>
          </cell>
          <cell r="G12" t="str">
            <v xml:space="preserve">Coordinador de Investigación - Vinculación de la Mestría en Ordenamiento y Gestión del Territorio, nombrado y en funciones para promover y gestionar el desarrollo de proyectos de vinculación registrados. </v>
          </cell>
        </row>
        <row r="13">
          <cell r="F13" t="str">
            <v>3.1 OUOT</v>
          </cell>
          <cell r="G13" t="str">
            <v xml:space="preserve">Propiciar el trabajo conjunto del OUOT con los Comités de Vinculación creados en cada unidad académica para promover y gestionar el desarrollo de proyectos asignados como Carga Académica y regristrados en la Dirección de Vinculación Universidad Sociedad. </v>
          </cell>
        </row>
        <row r="14">
          <cell r="F14" t="str">
            <v>3.2 CGP</v>
          </cell>
          <cell r="G14" t="str">
            <v xml:space="preserve">Realizar semestralmente jornadas para socializar, actualizar y aplicar políticas de vinculación de la FACES con la Sociedad. </v>
          </cell>
        </row>
        <row r="15">
          <cell r="F15" t="str">
            <v>3.2 MARCAA</v>
          </cell>
          <cell r="G15" t="str">
            <v xml:space="preserve">Realizar  jornadas para socializar, actualizar y aplicar políticas de vinculación del la Maesstría en Astronomía y Astrofísica. </v>
          </cell>
        </row>
        <row r="16">
          <cell r="F16" t="str">
            <v>3.2MOGT</v>
          </cell>
          <cell r="G16" t="str">
            <v xml:space="preserve">Realizar jornadas para socializar, actualizar y aplicar políticas de vinculación del posgrado con la Sociedad. </v>
          </cell>
        </row>
        <row r="17">
          <cell r="F17" t="str">
            <v>3.3 CGP</v>
          </cell>
          <cell r="G17" t="str">
            <v xml:space="preserve">Promover la suscripción y la consecuente ejecución de convenios o acuerdos de cooperación en apoyo al desarrollo de proyectos de vinculación de la Universidad con la Sociedad. </v>
          </cell>
        </row>
        <row r="18">
          <cell r="F18" t="str">
            <v>3.3 MARCAA</v>
          </cell>
          <cell r="G18" t="str">
            <v xml:space="preserve">Promover la suscripción y la consecuente ejecución de convenios o acuerdos de cooperación en apoyo al desarrollo de proyectos de vinculación de la Universidad con la Sociedad. </v>
          </cell>
        </row>
        <row r="19">
          <cell r="F19" t="str">
            <v>3.3 MOGT</v>
          </cell>
          <cell r="G19" t="str">
            <v xml:space="preserve">Promover la suscripción y la consecuente ejecución de convenios o acuerdos de cooperación en apoyo al desarrollo de proyectos de vinculación de la Universidad con la Sociedad. </v>
          </cell>
        </row>
        <row r="20">
          <cell r="F20" t="str">
            <v>3.3 OUOT</v>
          </cell>
          <cell r="G20" t="str">
            <v xml:space="preserve">Promover la suscripción y la consecuente ejecución de convenios o acuerdos de cooperación en apoyo al desarrollo de proyectos de vinculación de la Universidad con la Sociedad. </v>
          </cell>
        </row>
        <row r="21">
          <cell r="F21" t="str">
            <v>3.4 CGP</v>
          </cell>
          <cell r="G21" t="str">
            <v xml:space="preserve">Colaborar en la Publicación anual del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la Facultad. </v>
          </cell>
        </row>
        <row r="22">
          <cell r="F22" t="str">
            <v>3.4 MARCAA</v>
          </cell>
          <cell r="G22" t="str">
            <v>Colaborar en la elaboración y publicación  del Catálogo de Vinculación de la FACES con la Sociedad para divulgar proyectos de Vinculación Universidad - Sociedad.</v>
          </cell>
        </row>
        <row r="23">
          <cell r="F23" t="str">
            <v>3.4 MOGT</v>
          </cell>
          <cell r="G23" t="str">
            <v>Colaborar en la elaboración y publicación del Catálogo de Vinculación de la FACES con la Sociedad para divulgar proyectos de Vinculación Universidad - Sociedad.</v>
          </cell>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t="str">
            <v>3.4 OUOT</v>
          </cell>
          <cell r="G47" t="str">
            <v xml:space="preserve">Publicar anualmente y según se desarrollen los proyectos en el Catálogo de Vinculación de la FACES con la Sociedad para divulgar proyectos de Vinculación Universidad - Sociedad; y participar según sea el caso en ferias y presentaciones de libros, y elaboración de reportajes culturales, especialmente relacionados con los campos del conocimiento que desarrolla la Facultad. </v>
          </cell>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row r="75">
          <cell r="F75"/>
          <cell r="G75"/>
        </row>
        <row r="76">
          <cell r="F76"/>
          <cell r="G76"/>
        </row>
        <row r="77">
          <cell r="F77"/>
          <cell r="G77"/>
        </row>
        <row r="78">
          <cell r="F78"/>
          <cell r="G78"/>
        </row>
        <row r="79">
          <cell r="F79"/>
          <cell r="G79"/>
        </row>
        <row r="80">
          <cell r="F80"/>
          <cell r="G80"/>
        </row>
        <row r="81">
          <cell r="F81"/>
          <cell r="G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sheetData>
      <sheetData sheetId="1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4.1DEC</v>
          </cell>
          <cell r="G8" t="str">
            <v>Implementar la Estructura Académica organizativa de la FACES y nombrar docentes para las Escuelas, Departamentos y carreras, en cantidad necesaria para el cumplimiento de las funciones académicas.</v>
          </cell>
        </row>
        <row r="9">
          <cell r="F9" t="str">
            <v>4.2CGP</v>
          </cell>
          <cell r="G9" t="str">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ell>
        </row>
        <row r="10">
          <cell r="F10" t="str">
            <v>4.2MOGT</v>
          </cell>
          <cell r="G10" t="str">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ell>
        </row>
        <row r="11">
          <cell r="F11" t="str">
            <v>4.3DEC</v>
          </cell>
          <cell r="G11" t="str">
            <v>Gestionar el aumento de la inversión institucional para que los  departamentos  y carreras  de posgrados, grado y técnicos universitarios  cuenten con suficientes docentes dedicados y especializados en las áreas disciplinares requeridas.</v>
          </cell>
        </row>
        <row r="12">
          <cell r="F12" t="str">
            <v>4.4CGP</v>
          </cell>
          <cell r="G12" t="str">
            <v xml:space="preserve">Elaborar y mantener en funcionamiento un programa de capacitación continua que involucre a  todos los docentes de la Facultad. </v>
          </cell>
        </row>
        <row r="13">
          <cell r="F13" t="str">
            <v>4.4MARCAA</v>
          </cell>
          <cell r="G13" t="str">
            <v xml:space="preserve">Implementar programas de capacitación continua que involucre a los docentes de Maestría en Astronomía y Astrofísica. </v>
          </cell>
        </row>
        <row r="14">
          <cell r="F14" t="str">
            <v>4.4MOGT</v>
          </cell>
          <cell r="G14" t="str">
            <v xml:space="preserve">Implementar programas de capacitación continua que involucre a  todos los docentes de la Maestría en Ordenamiento y Gestión del Territorio. </v>
          </cell>
        </row>
        <row r="15">
          <cell r="F15" t="str">
            <v>4.5CGP</v>
          </cell>
          <cell r="G15" t="str">
            <v>Participar en la  socialización  e implementación de evaluaciones periódicas del desempeño del personal docente y administrativo de la FACES.</v>
          </cell>
        </row>
        <row r="16">
          <cell r="F16" t="str">
            <v>4.5MARCAA</v>
          </cell>
          <cell r="G16" t="str">
            <v>Participar en la  socialización  e implementación de evaluaciones periódicas del desempeño del personal docente de la Maestría en Astronomía y Astrofísica.</v>
          </cell>
        </row>
        <row r="17">
          <cell r="F17" t="str">
            <v>4.5MOGT</v>
          </cell>
          <cell r="G17" t="str">
            <v>Participar en la  socialización  e implementación de evaluaciones periódicas del desempeño del personal docente y administrativo de la FACES Maestría en Ordenamiento y Gestión del Territorio.</v>
          </cell>
        </row>
        <row r="18">
          <cell r="F18"/>
          <cell r="G18"/>
        </row>
        <row r="23">
          <cell r="F23"/>
          <cell r="G23"/>
        </row>
        <row r="24">
          <cell r="F24"/>
          <cell r="G24"/>
        </row>
        <row r="25">
          <cell r="F25"/>
          <cell r="G25"/>
        </row>
        <row r="26">
          <cell r="F26"/>
          <cell r="G26"/>
        </row>
        <row r="27">
          <cell r="F27"/>
          <cell r="G27"/>
        </row>
        <row r="28">
          <cell r="F28"/>
          <cell r="G28"/>
        </row>
        <row r="29">
          <cell r="F29"/>
          <cell r="G29"/>
        </row>
      </sheetData>
      <sheetData sheetId="15">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5.1 CGP</v>
          </cell>
          <cell r="G10" t="str">
            <v xml:space="preserve">Realizar jornada de inducción y seguimiento a los estudiantes, asesoría técnica,  e inversión sobre el ingreso, permanencia y egreso, estímulos académicos  para el logro de su excelencia académica y profesional. </v>
          </cell>
        </row>
        <row r="11">
          <cell r="F11" t="str">
            <v>5.1 MARCAA</v>
          </cell>
          <cell r="G11" t="str">
            <v xml:space="preserve">Realizar jornadas de inducción y  seguimiento a los estudiantes, asesoría técnica,  e inversión sobre el ingreso, permanencia y egreso., estímulos académicos  para el logro de su excelencia académica y profesional. </v>
          </cell>
        </row>
        <row r="12">
          <cell r="F12" t="str">
            <v>5.1 MOGT</v>
          </cell>
          <cell r="G12" t="str">
            <v xml:space="preserve">Realizar jornadas de inducción y seguimiento a los estudiantes, asesoría técnica,  e inversión sobre el ingreso, permanencia y egreso., estímulos académicos  para el logro de su excelencia académica y profesional. </v>
          </cell>
        </row>
        <row r="13">
          <cell r="F13" t="str">
            <v>5.2 CGP</v>
          </cell>
          <cell r="G13" t="str">
            <v xml:space="preserve">Fortalecer las colecciones bibliográficas y centros de documentación de los Posgrados de la FACES, así como gestionar y mantener acceso al sistema virtual para la obtención de documentos y materiales de trabajo en línea por parte de profesores y estudiantes. </v>
          </cell>
        </row>
        <row r="14">
          <cell r="F14" t="str">
            <v>5.2 MARCAA</v>
          </cell>
          <cell r="G14" t="str">
            <v xml:space="preserve">Gestionar la compra de libros para actualizar las colecciones bibliográficas de la Maestría en Astronomía y Astrofísica. </v>
          </cell>
        </row>
        <row r="15">
          <cell r="F15" t="str">
            <v>5.2 MOGT</v>
          </cell>
          <cell r="G15" t="str">
            <v xml:space="preserve">Fortalecer las colecciones bibliográficas y centros de documentación de la Maestría en Ordenamiento y Gestión del Territorio, así como gestionar y mantener acceso al sistema virtual para la obtención de documentos y materiales de trabajo en línea por parte de profesores y estudiantes. </v>
          </cell>
        </row>
        <row r="16">
          <cell r="F16" t="str">
            <v>5.3 CGP</v>
          </cell>
          <cell r="G16" t="str">
            <v>Hacer participe a los estudiantes de los procesos de elaboracióm, revisión, divulgación y aplicación eficiente de la reglamentación y normativa universitaria.</v>
          </cell>
        </row>
        <row r="17">
          <cell r="F17" t="str">
            <v>5.3 MARCAA</v>
          </cell>
          <cell r="G17" t="str">
            <v>Socializar  con los nuevos alumnos de la Maestría en Astronomía y Astrofísica la reglamentación vigente de la UNAH</v>
          </cell>
        </row>
        <row r="18">
          <cell r="F18" t="str">
            <v>5.3 MOGT</v>
          </cell>
          <cell r="G18" t="str">
            <v xml:space="preserve">Hacer participe a los estudiantes de la reglamentación universitaria. </v>
          </cell>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sheetData>
      <sheetData sheetId="16">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6.1 CGP</v>
          </cell>
          <cell r="G8" t="str">
            <v xml:space="preserve">Fortalecer el desarrollo de programas de cooperación y capacitación en cada uno de los campos que desarrolla la Facultad. </v>
          </cell>
        </row>
        <row r="9">
          <cell r="F9" t="str">
            <v>6.1 OUOT</v>
          </cell>
          <cell r="G9" t="str">
            <v xml:space="preserve">Fortalecer el desarrollo de programas de cooperación y capacitación en los campos que desarrolla el Observatorio Universitario de Ordenamiento Territorial. </v>
          </cell>
        </row>
        <row r="10">
          <cell r="F10" t="str">
            <v xml:space="preserve">6.2 DEC </v>
          </cell>
          <cell r="G10" t="str">
            <v xml:space="preserve">Desarrollar y ofertar en línea asignaturas generales servidas por los departamentos académicos, para beneficio de estudiantes de Ciudad Universitaria y de los Centros Regionales. </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sheetData>
      <sheetData sheetId="17">
        <row r="1">
          <cell r="F1"/>
          <cell r="G1"/>
        </row>
        <row r="2">
          <cell r="F2"/>
          <cell r="G2"/>
        </row>
        <row r="3">
          <cell r="F3" t="str">
            <v>Correlativo de la Actividad</v>
          </cell>
          <cell r="G3" t="str">
            <v>ACTIVIDADES</v>
          </cell>
        </row>
        <row r="4">
          <cell r="F4"/>
          <cell r="G4"/>
        </row>
        <row r="5">
          <cell r="F5"/>
          <cell r="G5"/>
        </row>
        <row r="6">
          <cell r="F6"/>
          <cell r="G6"/>
        </row>
        <row r="7">
          <cell r="F7" t="str">
            <v xml:space="preserve">7.1 CGP </v>
          </cell>
          <cell r="G7" t="str">
            <v xml:space="preserve">Programar la realización periódica de jornadas de formación en valores morales y éticos, profesionales y sociales. </v>
          </cell>
        </row>
        <row r="8">
          <cell r="F8" t="str">
            <v xml:space="preserve">7.1 MARCAA </v>
          </cell>
          <cell r="G8" t="str">
            <v xml:space="preserve">Desarrollar un taller sobre ética a los estudiantes de la nueva promoción de la Maestría en Astronomía y Astrofísica.     </v>
          </cell>
        </row>
        <row r="9">
          <cell r="F9" t="str">
            <v>7.1 MOGT</v>
          </cell>
          <cell r="G9" t="str">
            <v>Desarrollar un taller sobre ética a los estudiantes de la nueva promoción de la Maestría en Ordenamiento y Gestión del Territorio</v>
          </cell>
        </row>
        <row r="10">
          <cell r="F10" t="str">
            <v>7.2 CGP</v>
          </cell>
          <cell r="G10" t="str">
            <v xml:space="preserve">Promover la participación de los estuidantes en los procesos de valoración del desempeño docente. </v>
          </cell>
        </row>
        <row r="11">
          <cell r="F11" t="str">
            <v>7.2 MARCAA</v>
          </cell>
          <cell r="G11" t="str">
            <v xml:space="preserve">Promover la participación de los estudiantes en los procesos de valoración del desempeño docente. </v>
          </cell>
        </row>
        <row r="12">
          <cell r="F12" t="str">
            <v>7.2 MOGT</v>
          </cell>
          <cell r="G12" t="str">
            <v xml:space="preserve">Promover la participación de los estuidantes en los procesos de valoración del desempeño docente. </v>
          </cell>
        </row>
        <row r="13">
          <cell r="F13" t="str">
            <v>7.3 CGP</v>
          </cell>
          <cell r="G13" t="str">
            <v xml:space="preserve">Elaborar y presentar informes trimestrales del Plan Operativo Anual - Presupuesto, Informes de la gestión por resultados y demás que se soliciten. </v>
          </cell>
        </row>
        <row r="14">
          <cell r="F14" t="str">
            <v>7.3 MARCAA</v>
          </cell>
          <cell r="G14" t="str">
            <v xml:space="preserve">Elaborar y presentar informes trimestrales del Plan Operativo Anual - Presupuesto, Informes de la gestión por resultados y demás que se soliciten. </v>
          </cell>
        </row>
        <row r="15">
          <cell r="F15" t="str">
            <v>7.3 MOGT</v>
          </cell>
          <cell r="G15" t="str">
            <v xml:space="preserve">Elaborar y presentar informes trimestrales del Plan Operativo Anual - Presupuesto, Informes de la gestión por resultados y demás que se soliciten. </v>
          </cell>
        </row>
        <row r="16">
          <cell r="F16" t="str">
            <v>7.3 OUOT</v>
          </cell>
          <cell r="G16" t="str">
            <v xml:space="preserve">Elaborar y presentar informes trimestrales del Plan Operativo Anual - Presupuesto, del OUOT e Informes de la gestión por resultados y demás que se soliciten. </v>
          </cell>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5">
          <cell r="F45"/>
          <cell r="G45"/>
        </row>
        <row r="46">
          <cell r="F46"/>
          <cell r="G46"/>
        </row>
        <row r="47">
          <cell r="F47"/>
          <cell r="G47"/>
        </row>
        <row r="48">
          <cell r="F48"/>
          <cell r="G48"/>
        </row>
      </sheetData>
      <sheetData sheetId="18">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7">
          <cell r="F27"/>
          <cell r="G27"/>
        </row>
        <row r="28">
          <cell r="F28"/>
          <cell r="G28"/>
        </row>
        <row r="29">
          <cell r="F29"/>
          <cell r="G29"/>
        </row>
        <row r="30">
          <cell r="F30"/>
          <cell r="G30"/>
        </row>
        <row r="31">
          <cell r="F31"/>
          <cell r="G31"/>
        </row>
        <row r="32">
          <cell r="F32"/>
          <cell r="G32"/>
        </row>
      </sheetData>
      <sheetData sheetId="19">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sheetData>
      <sheetData sheetId="20">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10.1 CGP</v>
          </cell>
          <cell r="G8" t="str">
            <v xml:space="preserve">Realizar procesos de revisión y análisis permanentes de perfil de los graduados de las carreras y campos de posgrado de acuerdo a las demandas laborales de profesionales. </v>
          </cell>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t="str">
            <v>10.1 MARCAA</v>
          </cell>
          <cell r="G18" t="str">
            <v xml:space="preserve">Realizar procesos de revisión y análisis permanentes de perfil de los graduados de las carreras y campos de posgrado de acuerdo a las demandas laborales de profesionales. </v>
          </cell>
        </row>
        <row r="19">
          <cell r="F19" t="str">
            <v>10.1 MOGT</v>
          </cell>
          <cell r="G19" t="str">
            <v xml:space="preserve">Realizar procesos de revisión y análisis permanentes de perfil de los graduados de las carreras y campos de la MOGT de acuerdo a las demandas laborales de profesionales. </v>
          </cell>
        </row>
        <row r="20">
          <cell r="F20" t="str">
            <v>10.2 CGP</v>
          </cell>
          <cell r="G20" t="str">
            <v>Realizar periódicamente encuestas de satisfacción de los graduados de las carreras de posgrado.</v>
          </cell>
        </row>
        <row r="21">
          <cell r="F21" t="str">
            <v>10.2 MARCAA</v>
          </cell>
          <cell r="G21" t="str">
            <v>Realizar periódicamente encuestas de satisfacción de los graduados de la Maestría en Astronomía y Astrofísica.</v>
          </cell>
        </row>
        <row r="22">
          <cell r="F22" t="str">
            <v>10.2 MOGT</v>
          </cell>
          <cell r="G22" t="str">
            <v>Realizar periódicamente encuestas de satisfacción de los graduados de la MOGT.</v>
          </cell>
        </row>
        <row r="23">
          <cell r="F23" t="str">
            <v>10.3 CGP</v>
          </cell>
          <cell r="G23" t="str">
            <v>Realizar periódicamente encuestas de empleadores y  graduados acerca del desempeño laboral de los graduados de los posgrados.</v>
          </cell>
        </row>
        <row r="24">
          <cell r="F24" t="str">
            <v>10.3 MARCAA</v>
          </cell>
          <cell r="G24" t="str">
            <v>Realizar periódicamente encuestas de empleadores y  graduados acerca del desempeño laboral de los graduados de la Maestría en Astronomía  y Astrofísica.</v>
          </cell>
        </row>
        <row r="25">
          <cell r="F25" t="str">
            <v>10.3 MOGT</v>
          </cell>
          <cell r="G25" t="str">
            <v>Realizar periódicamente encuestas de empleadores y  graduados acerca del desempeño laboral de los graduados de la MOGT.</v>
          </cell>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sheetData>
      <sheetData sheetId="21">
        <row r="3">
          <cell r="F3"/>
          <cell r="G3"/>
        </row>
        <row r="4">
          <cell r="F4"/>
          <cell r="G4"/>
        </row>
        <row r="5">
          <cell r="F5" t="str">
            <v>Correlativo de la Actividad</v>
          </cell>
          <cell r="G5" t="str">
            <v>ACTIVIDADES</v>
          </cell>
        </row>
        <row r="6">
          <cell r="F6"/>
          <cell r="G6"/>
        </row>
        <row r="7">
          <cell r="F7"/>
          <cell r="G7"/>
        </row>
        <row r="8">
          <cell r="F8"/>
          <cell r="G8"/>
        </row>
        <row r="9">
          <cell r="F9" t="str">
            <v>11.1 CGP</v>
          </cell>
          <cell r="G9" t="str">
            <v xml:space="preserve">Mantener actualizada la información, monitorear y evaluar continuamente el funcionamiento de la página web, Aulas virtuales, y el SAFI utilizadas para el desarrollo de cada una de las actividades académicas y administrativas realizadas por la FACES. </v>
          </cell>
        </row>
        <row r="10">
          <cell r="F10" t="str">
            <v>11.1 MARCAA</v>
          </cell>
          <cell r="G10" t="str">
            <v>Mantener actualizada la información, monitorear y evaluar continuamente el funcionamiento del SAFI, de la página web y  Aulas virtuales de la Maestría en Astronomía y Astrofísica</v>
          </cell>
        </row>
        <row r="11">
          <cell r="F11" t="str">
            <v>11.1 MOGT</v>
          </cell>
          <cell r="G11" t="str">
            <v xml:space="preserve">Mantener actualizada la información, monitorear y evaluar continuamente el funcionamiento de la página web, Aulas virtuales, y SEAFI utilizadas para el desarrollo de cada una de las actividades académicas y administrativas realizadas por la Maestría en Ordenamiento y Gestión del Territorio. </v>
          </cell>
        </row>
        <row r="12">
          <cell r="F12" t="str">
            <v>11.1 OUOT</v>
          </cell>
          <cell r="G12" t="str">
            <v xml:space="preserve">Mantener actualizada la información, monitorear y evaluar continuamente el funcionamiento de la página web,  y el SAFI utilizadas para el desarrollo de cada una de las actividades del Observatorio Universitario de Ordenamiento Territorial. </v>
          </cell>
        </row>
        <row r="13">
          <cell r="F13" t="str">
            <v>11.2 CGP</v>
          </cell>
          <cell r="G13" t="str">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ell>
        </row>
        <row r="14">
          <cell r="F14" t="str">
            <v>11.2 MARCAA</v>
          </cell>
          <cell r="G14" t="str">
            <v>Colaborar en la gestión para mejorar el espacio físico de aulas, laboratorios, salones de conferencias y oficinas que utilizan estudiantes y profesores de la Maestría en Astronomía y Astrofísica</v>
          </cell>
        </row>
        <row r="15">
          <cell r="F15" t="str">
            <v>11.2 MOGT</v>
          </cell>
          <cell r="G15" t="str">
            <v>Colaborar en la gestión para mejorar el espacio físico de aulas, laboratorios, salones de conferencia y oficinas que utilizan los estudiantes y docentes de la Maestría en Ordenamiento y Gestión del Territorio</v>
          </cell>
        </row>
        <row r="16">
          <cell r="F16"/>
          <cell r="G16"/>
        </row>
        <row r="17">
          <cell r="F17"/>
          <cell r="G17"/>
        </row>
        <row r="18">
          <cell r="F18"/>
          <cell r="G18"/>
        </row>
        <row r="19">
          <cell r="F19"/>
          <cell r="G19"/>
        </row>
        <row r="20">
          <cell r="F20"/>
          <cell r="G20"/>
        </row>
        <row r="21">
          <cell r="F21"/>
          <cell r="G21"/>
        </row>
        <row r="22">
          <cell r="F22" t="str">
            <v>11.3 CGP</v>
          </cell>
          <cell r="G22" t="str">
            <v xml:space="preserve">Gestionar los nombramientos, contrataciones del personal docente, administrativo y de servicio de la FACES. </v>
          </cell>
        </row>
        <row r="23">
          <cell r="F23" t="str">
            <v>11.3 MARCAA</v>
          </cell>
          <cell r="G23" t="str">
            <v>Gestionar la visita de profesores visitantes para atender algunos espacios de aprendizaje de la Maestría en Astronomía y Astrofísica.</v>
          </cell>
        </row>
        <row r="24">
          <cell r="F24" t="str">
            <v>11.3 DEC</v>
          </cell>
          <cell r="G24" t="str">
            <v>Gestionar la visita de profesores visitantes y la contratación de profesores nacionales para atender los espacios de aprendizaje de la Maestría en Ordenamiento y Gestión del Territorio</v>
          </cell>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41">
          <cell r="F41"/>
          <cell r="G41"/>
        </row>
        <row r="42">
          <cell r="F42"/>
          <cell r="G42"/>
        </row>
        <row r="43">
          <cell r="F43"/>
          <cell r="G43"/>
        </row>
        <row r="44">
          <cell r="F44"/>
          <cell r="G44"/>
        </row>
        <row r="45">
          <cell r="F45"/>
          <cell r="G45"/>
        </row>
      </sheetData>
      <sheetData sheetId="2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12.1 CGP</v>
          </cell>
          <cell r="G8" t="str">
            <v xml:space="preserve">Gestionar plazas de docentes y administrativos para la Facultad y realizar procesos de selección e inducción del nuevo personal. </v>
          </cell>
        </row>
        <row r="9">
          <cell r="F9" t="str">
            <v>12.1 MARCAA</v>
          </cell>
          <cell r="G9" t="str">
            <v>Gestionar el nombramiento del coordinador académico y el coordinador de Investigación Vinculación de la Maestría en Astronomía y Astrofísica</v>
          </cell>
        </row>
        <row r="10">
          <cell r="F10" t="str">
            <v>12.2 CGP</v>
          </cell>
          <cell r="G10" t="str">
            <v xml:space="preserve">Implementar cursos, talleres y otras formas de capacitación y formación del personal docente y administrativo, dentro de los programas marco de formación y capacitación continua. </v>
          </cell>
        </row>
        <row r="11">
          <cell r="F11" t="str">
            <v>12.2 MARCAA</v>
          </cell>
          <cell r="G11" t="str">
            <v xml:space="preserve">Implementar cursos, talleres y otras formas de capacitación y formación del personal docente de la Maestría en Astronomía y Astrofísica. </v>
          </cell>
        </row>
        <row r="12">
          <cell r="F12" t="str">
            <v>12.2 MOGT</v>
          </cell>
          <cell r="G12" t="str">
            <v xml:space="preserve">Implementar cursos, talleres y otras formas de capacitación y formación del personal docente de la Maestría en Ordenamiento y Gestin del Territorio </v>
          </cell>
        </row>
        <row r="13">
          <cell r="F13" t="str">
            <v>12.2 OUOT</v>
          </cell>
          <cell r="G13" t="str">
            <v xml:space="preserve">Fomentar cursos, talleres y otras formas de capacitación y formación del personal docente y administrativo, dentro de los programas marco de formación y capacitación continua. </v>
          </cell>
        </row>
        <row r="14">
          <cell r="F14" t="str">
            <v>12.3 DEC</v>
          </cell>
          <cell r="G14" t="str">
            <v xml:space="preserve">Promover que las personas relacionadas con la FACES participen en procesos instituciones de gestión del egreso y vínculo social e institucional del personal. </v>
          </cell>
        </row>
        <row r="15">
          <cell r="F15" t="str">
            <v>12.4 CGP</v>
          </cell>
          <cell r="G15" t="str">
            <v xml:space="preserve">Diseñar, aprobar e implementar un programa de relevo del personal docente y administrativo. </v>
          </cell>
        </row>
        <row r="16">
          <cell r="F16"/>
          <cell r="G16"/>
        </row>
      </sheetData>
      <sheetData sheetId="23">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13.1 DEC</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FACES. </v>
          </cell>
        </row>
        <row r="10">
          <cell r="F10" t="str">
            <v>13.1 MARCAA</v>
          </cell>
          <cell r="G10"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elaborar reportes de ejecución presupuestaria de las diferentes actividades; gestionar el equipamiento y adquisición de recursos materiales para los profesores, investigación y vinculación de la Maestría en Astronomía y Astrofísica. </v>
          </cell>
        </row>
        <row r="11">
          <cell r="F11" t="str">
            <v>13.1 MOGT</v>
          </cell>
          <cell r="G11"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Maestría en Ordenamiento y Gestión del Territorio. </v>
          </cell>
        </row>
        <row r="12">
          <cell r="F12" t="str">
            <v>13.1 OUOT</v>
          </cell>
          <cell r="G12"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nvestigación y vinculación del Observatorio Universitario de Ordenamiento Territorial. </v>
          </cell>
        </row>
        <row r="13">
          <cell r="F13" t="str">
            <v>13.2DEC</v>
          </cell>
          <cell r="G13" t="str">
            <v xml:space="preserve"> Organizar y promover la participación en capacitaciones y el desarrollo de experiencias educativas en el nivel superior de los campos que desarrolla la FACES, con participación de Posgrados.</v>
          </cell>
        </row>
        <row r="14">
          <cell r="F14" t="str">
            <v>13.2MOGT</v>
          </cell>
          <cell r="G14" t="str">
            <v xml:space="preserve"> Implementar programas de capacitación continua que involucre a  todos los docentes de la Maestría en Ordenamiento y Gestión del Territorio. </v>
          </cell>
        </row>
        <row r="15">
          <cell r="F15" t="str">
            <v>13.3DEC</v>
          </cell>
          <cell r="G15" t="str">
            <v xml:space="preserve">Gestionar acuerdos y convenios de cooperación, nacionales e internacionales, para el desarrollo de los campos de la Facultad en los diferentes niveles del Sistema Educativo. </v>
          </cell>
        </row>
        <row r="16">
          <cell r="F16" t="str">
            <v>13.3MARCAA</v>
          </cell>
          <cell r="G16" t="str">
            <v>Gestionar acuerdos y convenios de cooperación, nacionales e internacionales, para el desarrollo de la Maestría en Astronomía y Astrofísíca</v>
          </cell>
        </row>
        <row r="17">
          <cell r="F17" t="str">
            <v>13.3MOGT</v>
          </cell>
          <cell r="G17" t="str">
            <v xml:space="preserve">Gestionar acuerdos y convenios de cooperación, nacionales e internacionales, para el desarrollo de los campos de la Maestría en Ordenamiento y Gestión del Terriorio </v>
          </cell>
        </row>
        <row r="18">
          <cell r="F18" t="str">
            <v>13.3OUOT</v>
          </cell>
          <cell r="G18" t="str">
            <v xml:space="preserve">Gestionar acuerdos y convenios de cooperación, nacionales e internacionales, para el desarrollo de los campos del Observatorio Universitario de Ordenamiento Territorial . </v>
          </cell>
        </row>
        <row r="19">
          <cell r="F19" t="str">
            <v>13.4DEC</v>
          </cell>
          <cell r="G19" t="str">
            <v xml:space="preserve">Aumentar alianzas con organizaciones nacionales y extranjeras que potencien redes internacionales  y  el intercambio estudiantil y académico con universidades extranjeras, para la gestión de convenio y acuerdos de cooperación. </v>
          </cell>
        </row>
        <row r="20">
          <cell r="F20" t="str">
            <v>13.4MARCAA</v>
          </cell>
          <cell r="G20" t="str">
            <v>Aumentar alianzas con organizaciones nacionales y extranjeras que potencien redes internacionales  y  el intercambio estudiantil y académico con universidades extranjeras, para la gestión de convenio y acuerdos de cooperación  para la Maestría en Astronomía y Astrofísica</v>
          </cell>
        </row>
        <row r="21">
          <cell r="F21" t="str">
            <v>13.4MOGT</v>
          </cell>
          <cell r="G21" t="str">
            <v xml:space="preserve">Aumentar alianzas con organizaciones nacionales y extranjeras que potencien redes internacionales  y  el intercambio estudiantil y académico con universidades extranjeras, para la gestión de convenio y acuerdos de cooperación. </v>
          </cell>
        </row>
        <row r="22">
          <cell r="F22" t="str">
            <v>13.4OUOT</v>
          </cell>
          <cell r="G22" t="str">
            <v xml:space="preserve">Propiciar en conjunto con el OUO alianzas con organizaciones nacionales y extranjeras que potencien redes internacionales  y  el intercambio estudiantil y académico con universidades extranjeras, para la gestión de convenio y acuerdos de cooperación. </v>
          </cell>
        </row>
        <row r="23">
          <cell r="F23" t="str">
            <v>13.5DEC</v>
          </cell>
          <cell r="G23" t="str">
            <v xml:space="preserve">Impulsar la internacionalización de los Posgrados de la FACES, tomando como primera instancia el escenario regional centroamericano del CSUCA, a través de la participación en Proyectos Regionales. </v>
          </cell>
        </row>
        <row r="24">
          <cell r="F24" t="str">
            <v>13.5MARCAA</v>
          </cell>
          <cell r="G24" t="str">
            <v xml:space="preserve">Impulsar la internacionalización de la Maestría en Astronomía y Astrofísica, tomando como primera instancia el escenario regional centroamericano del CSUCA, a través de la participación en Proyectos Regionales. </v>
          </cell>
        </row>
        <row r="25">
          <cell r="F25" t="str">
            <v>13.5MOGT</v>
          </cell>
          <cell r="G25" t="str">
            <v xml:space="preserve">Impulsar la internacionalización de la Maestría en Ordenamiento y Gestión del Territorio, tomando como primera instancia el escenario regional centroamericano del CSUCA, a través de la participación en Proyectos Regionales. </v>
          </cell>
        </row>
        <row r="26">
          <cell r="F26" t="str">
            <v>13.5OUOT</v>
          </cell>
          <cell r="G26" t="str">
            <v xml:space="preserve">Impulsar la internacionalización de la MOGT y el OUOT, tomando como primera instancia el escenario regional centroamericano del CSUCA, a través de la participación en Proyectos Regionales. </v>
          </cell>
        </row>
        <row r="27">
          <cell r="F27"/>
          <cell r="G27"/>
        </row>
        <row r="29">
          <cell r="F29"/>
          <cell r="G29"/>
        </row>
        <row r="30">
          <cell r="F30"/>
          <cell r="G30"/>
        </row>
      </sheetData>
      <sheetData sheetId="2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14.1 CGP</v>
          </cell>
          <cell r="G8" t="str">
            <v>Gestionar, renovar y dar seguimiento a convenios y acuerdos,  nacionales e internacionales de cooperación.</v>
          </cell>
        </row>
        <row r="9">
          <cell r="F9" t="str">
            <v>14.1 MARCAA</v>
          </cell>
          <cell r="G9" t="str">
            <v>Gestionar, renovar y dar seguimiento a convenios y acuerdos,  nacionales e internacionales de cooperación.</v>
          </cell>
        </row>
        <row r="10">
          <cell r="F10" t="str">
            <v>14.1 MOGT</v>
          </cell>
          <cell r="G10" t="str">
            <v>Gestionar, renovar y dar seguimiento a convenios y acuerdos,  nacionales e internacionales de cooperación.</v>
          </cell>
        </row>
        <row r="11">
          <cell r="F11" t="str">
            <v>14.1 OUOT</v>
          </cell>
          <cell r="G11" t="str">
            <v>Gestionar, renovar y dar seguimiento a convenios y acuerdos,  nacionales e internacionales de cooperación.</v>
          </cell>
        </row>
        <row r="12">
          <cell r="F12" t="str">
            <v>14.2 CGP</v>
          </cell>
          <cell r="G12" t="str">
            <v xml:space="preserve">Fomentar que los profesores y graduados de los  Posgrados sean miembros de organizaciones, asociaciones y sociedades científicas de los campos del conocimiento que desarrolla la FACES. </v>
          </cell>
        </row>
        <row r="13">
          <cell r="F13" t="str">
            <v>14.2 MARCAA</v>
          </cell>
          <cell r="G13" t="str">
            <v>Fomentar que los profesores y graduados sean miembros de organizaciones, asociaciones y sociedades científicas de la Astronomía y Astrofísicas</v>
          </cell>
        </row>
        <row r="14">
          <cell r="F14" t="str">
            <v>14.2 MOGT</v>
          </cell>
          <cell r="G14" t="str">
            <v xml:space="preserve">Fomentar que los profesores y graduados sean miembros de organizaciones, asociaciones y sociedades científicas de los campos del conocimiento que desarrolla la Maestría en Ordenamiento y Gestión del Territorio. </v>
          </cell>
        </row>
        <row r="15">
          <cell r="F15" t="str">
            <v>14.2 OUOT</v>
          </cell>
          <cell r="G15" t="str">
            <v xml:space="preserve">Fomentar en conjunto con la MOGT que los profesores y graduados sean miembros de organizaciones, asociaciones y sociedades científicas de los campos del conocimiento que desarrolla el OUOT. </v>
          </cell>
        </row>
        <row r="16">
          <cell r="F16" t="str">
            <v>14.3 CGP</v>
          </cell>
          <cell r="G16" t="str">
            <v>Estimular la organización y la participación de Asociaciones de Profesionales, nacionales e internacionales en los campos propios de la FACES</v>
          </cell>
        </row>
        <row r="17">
          <cell r="F17" t="str">
            <v>14.3 MARCAA</v>
          </cell>
          <cell r="G17" t="str">
            <v>Fomentar la colaboración y  participación de Asociaciones de Profesionales, nacionales e internacionales en el campo de la Astronomía y Astrofísica</v>
          </cell>
        </row>
        <row r="18">
          <cell r="F18" t="str">
            <v>14.3 MOGT</v>
          </cell>
          <cell r="G18" t="str">
            <v>Fomentar la participación de Asociaciones de Profesionales, nacionales e internacionales en los campos propios de la Maestría en Ordenamiento y Gestión del Territorio.</v>
          </cell>
        </row>
        <row r="19">
          <cell r="F19" t="str">
            <v>14.3 OUOT</v>
          </cell>
          <cell r="G19" t="str">
            <v>Estimular en conjunto con la MOGT la participación de Asociaciones de Profesionales, nacionales e internacionales en los campos propios de DEL ouot</v>
          </cell>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41">
          <cell r="F41"/>
          <cell r="G41"/>
        </row>
        <row r="42">
          <cell r="F42"/>
          <cell r="G42"/>
        </row>
        <row r="43">
          <cell r="F43"/>
          <cell r="G43"/>
        </row>
        <row r="44">
          <cell r="F44"/>
          <cell r="G44"/>
        </row>
      </sheetData>
      <sheetData sheetId="25">
        <row r="1">
          <cell r="F1" t="str">
            <v>GOBERNABILIDAD Y PROCESO DE GESTIÓN DESCENTRALIZADAS EN REDES</v>
          </cell>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15.1 CGP</v>
          </cell>
          <cell r="G10" t="str">
            <v xml:space="preserve">Organizar y mantener en funcionamiento los Comités Técnicos de las carreras de posgrado. </v>
          </cell>
        </row>
        <row r="11">
          <cell r="F11" t="str">
            <v>15.1 MARCAA</v>
          </cell>
          <cell r="G11" t="str">
            <v xml:space="preserve">Mantener en funcionamiento el Comité Técnico de la Maestría en Astronomía y Astrofísica. </v>
          </cell>
        </row>
        <row r="12">
          <cell r="F12" t="str">
            <v>15.1 MOGT</v>
          </cell>
          <cell r="G12" t="str">
            <v xml:space="preserve">Organizar y mantener en funcionamiento el Comité Tecnico de la Maestría en Ordenamiento y Gestión del Territorio. </v>
          </cell>
        </row>
        <row r="13">
          <cell r="F13" t="str">
            <v>15.2 DEC</v>
          </cell>
          <cell r="G13" t="str">
            <v>Integrar y mantener en funcionamiento la Junta Directiva de la FACES.</v>
          </cell>
        </row>
        <row r="14">
          <cell r="F14" t="str">
            <v>15.3 DEC</v>
          </cell>
          <cell r="G14" t="str">
            <v xml:space="preserve">Representantes del Consejo Universitario atienden de forma regular a sesiones ordinarias y extraordinarias convocadas por el Consejo Universitario. </v>
          </cell>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4">
          <cell r="F34"/>
          <cell r="G34"/>
        </row>
      </sheetData>
      <sheetData sheetId="26">
        <row r="1">
          <cell r="F1" t="str">
            <v>DESARROLLO DEL SISTEMA DE EDUCACIÓN SUPERIOR</v>
          </cell>
          <cell r="G1"/>
        </row>
        <row r="2">
          <cell r="F2"/>
          <cell r="G2"/>
        </row>
        <row r="3">
          <cell r="F3"/>
          <cell r="G3"/>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sheetData>
      <sheetData sheetId="27">
        <row r="1">
          <cell r="F1" t="str">
            <v>GESTIÓN DE TECNOLOGÍAS DE INFORMACIÓN Y COMUNICACIÓN</v>
          </cell>
          <cell r="G1"/>
        </row>
        <row r="2">
          <cell r="F2"/>
          <cell r="G2"/>
        </row>
        <row r="3">
          <cell r="F3"/>
          <cell r="G3"/>
        </row>
        <row r="6">
          <cell r="F6"/>
          <cell r="G6"/>
        </row>
        <row r="7">
          <cell r="F7" t="str">
            <v>Correlativo de la Actividad</v>
          </cell>
          <cell r="G7" t="str">
            <v>ACTIVIDADES</v>
          </cell>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F1">
            <v>0</v>
          </cell>
          <cell r="G1">
            <v>0</v>
          </cell>
        </row>
        <row r="2">
          <cell r="F2">
            <v>0</v>
          </cell>
          <cell r="G2">
            <v>0</v>
          </cell>
        </row>
        <row r="3">
          <cell r="F3">
            <v>0</v>
          </cell>
          <cell r="G3">
            <v>0</v>
          </cell>
        </row>
        <row r="4">
          <cell r="F4">
            <v>0</v>
          </cell>
          <cell r="G4">
            <v>0</v>
          </cell>
        </row>
        <row r="5">
          <cell r="F5" t="str">
            <v>Correlativo de la Actividad</v>
          </cell>
          <cell r="G5" t="str">
            <v>ACTIVIDADES</v>
          </cell>
        </row>
        <row r="6">
          <cell r="F6">
            <v>0</v>
          </cell>
          <cell r="G6">
            <v>0</v>
          </cell>
        </row>
        <row r="7">
          <cell r="F7">
            <v>0</v>
          </cell>
          <cell r="G7">
            <v>0</v>
          </cell>
        </row>
        <row r="8">
          <cell r="F8">
            <v>0</v>
          </cell>
          <cell r="G8">
            <v>0</v>
          </cell>
        </row>
        <row r="9">
          <cell r="F9" t="str">
            <v>1.1 DCA</v>
          </cell>
          <cell r="G9" t="str">
            <v>Continuar con la ejecución de la ruta de desarrollo curricular de las Comisiones y Subcomisiones curriculares del DCA tanto para carreras de Grado como para Posgrado.</v>
          </cell>
        </row>
        <row r="10">
          <cell r="F10" t="str">
            <v>1.2 DCA</v>
          </cell>
          <cell r="G10" t="str">
            <v>Realizar talleres de capacitación continua con los docentes del DCA sobre los fundamentos y principios del Modelo Educativo de la UNAH buscando la promoción e incentivos para la innovación educativa.</v>
          </cell>
        </row>
        <row r="11">
          <cell r="F11" t="str">
            <v>1.3 DCA</v>
          </cell>
          <cell r="G11" t="str">
            <v>Establecer y mantener actualizado el Sistema de Estadísticas e Indicadores del DCA por parte de todas las instancias de gestión académica y administrativa.</v>
          </cell>
        </row>
        <row r="12">
          <cell r="F12" t="str">
            <v>1.4 DCA</v>
          </cell>
          <cell r="G12" t="str">
            <v>Procurar el apoyo de universidades líderes, en la elaboración de nuevos planes de estudio, reformas y mejoramiento de programas de asignaturas para ajustarlas a las exigencias del desarrollo científico, tecnológico, y del entorno social. Firma de Convenios específicos con Universidades con programas educativos en Ciencias Aeronáuticas a nivel de Posgrado.</v>
          </cell>
        </row>
        <row r="13">
          <cell r="F13" t="str">
            <v>1.5 DCA</v>
          </cell>
          <cell r="G13" t="str">
            <v>Gestionar la inversión institucional para la ejecución de los planes de mejora propuestos por las carreras de : grado y posgrado, como resultado de sus procesos de autoevaluación para acreditación de la calidad. Durante el primer año de las carreras de grado y pogrado del DCA se establecerán las condiciones para la autoevaluacion: bancos de datos, aplicación de listados de verificación, definición de presupuesto para actividades de autoevaluación.</v>
          </cell>
        </row>
        <row r="14">
          <cell r="F14" t="str">
            <v>1.6 DCA</v>
          </cell>
          <cell r="G14" t="str">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sheetData>
      <sheetData sheetId="12">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v>0</v>
          </cell>
          <cell r="G8">
            <v>0</v>
          </cell>
        </row>
        <row r="9">
          <cell r="F9" t="str">
            <v>2.1. DCA</v>
          </cell>
          <cell r="G9" t="str">
            <v xml:space="preserve">Registrar en la  DICYP, desarrollar como Carga Académica y presentar avances y resultados de proyectos de investigación del DCA que previamente hayan sido identificadas como prioritarios dentro de los lineamientos de la UNAH, la Facultad y el Departamento. </v>
          </cell>
        </row>
        <row r="10">
          <cell r="F10" t="str">
            <v>2.2 DCA</v>
          </cell>
          <cell r="G10" t="str">
            <v xml:space="preserve">Programar y crear condiciones en el DCA para que sus docentes participen en el Diplomado de Investigación y otras formas de capacitación promovidos por la Dirección de Investigación Científica. </v>
          </cell>
        </row>
        <row r="11">
          <cell r="F11" t="str">
            <v>2.3. DCA</v>
          </cell>
          <cell r="G11" t="str">
            <v>Redactar y publicar artículos científicos en la Revista Ciencias Espaciales, en su número de primavera, con los resultados de investigaciones importantes realizadas en los campos del conocimiento que desarrolla el Departamento.</v>
          </cell>
        </row>
        <row r="12">
          <cell r="F12" t="str">
            <v>2.4. DCA</v>
          </cell>
          <cell r="G12" t="str">
            <v xml:space="preserve">Participar en el Congreso de Investigación Científica de la UNAH.  Participar y/u organizar  otros eventos científicos nacionales e internacionales, para divulgar avances y resultados de los proyectos de investigación realizados por los profesores. </v>
          </cell>
        </row>
        <row r="13">
          <cell r="F13" t="str">
            <v>2.5. DCA</v>
          </cell>
          <cell r="G13" t="str">
            <v xml:space="preserve">Participar en la Jornada de  Investigación de Ciencias Espaciales para difundir los resultados de las investigaciones realizadas durante el Año Académico. </v>
          </cell>
        </row>
        <row r="14">
          <cell r="F14" t="str">
            <v>2.2 DCA</v>
          </cell>
          <cell r="G14">
            <v>0</v>
          </cell>
        </row>
        <row r="15">
          <cell r="F15" t="str">
            <v>2.1. DCA</v>
          </cell>
          <cell r="G15">
            <v>0</v>
          </cell>
        </row>
        <row r="16">
          <cell r="F16" t="str">
            <v>2.2 DCA</v>
          </cell>
          <cell r="G16">
            <v>0</v>
          </cell>
        </row>
        <row r="17">
          <cell r="F17" t="str">
            <v>2.1. DCA</v>
          </cell>
          <cell r="G17">
            <v>0</v>
          </cell>
        </row>
        <row r="18">
          <cell r="F18" t="str">
            <v>2.2 DCA</v>
          </cell>
          <cell r="G18">
            <v>0</v>
          </cell>
        </row>
        <row r="19">
          <cell r="F19" t="str">
            <v>2.1. DCA</v>
          </cell>
          <cell r="G19">
            <v>0</v>
          </cell>
        </row>
        <row r="20">
          <cell r="F20" t="str">
            <v>2.2 DCA</v>
          </cell>
          <cell r="G20">
            <v>0</v>
          </cell>
        </row>
        <row r="21">
          <cell r="F21" t="str">
            <v>2.1. DCA</v>
          </cell>
          <cell r="G21">
            <v>0</v>
          </cell>
        </row>
        <row r="22">
          <cell r="F22" t="str">
            <v>2.2 DCA</v>
          </cell>
          <cell r="G22">
            <v>0</v>
          </cell>
        </row>
        <row r="23">
          <cell r="F23" t="str">
            <v>2.1. DCA</v>
          </cell>
          <cell r="G23">
            <v>0</v>
          </cell>
        </row>
        <row r="24">
          <cell r="F24" t="str">
            <v>2.2 DCA</v>
          </cell>
          <cell r="G24">
            <v>0</v>
          </cell>
        </row>
        <row r="25">
          <cell r="F25" t="str">
            <v>2.1. DCA</v>
          </cell>
          <cell r="G25">
            <v>0</v>
          </cell>
        </row>
        <row r="26">
          <cell r="F26" t="str">
            <v>2.2 DCA</v>
          </cell>
          <cell r="G26">
            <v>0</v>
          </cell>
        </row>
        <row r="27">
          <cell r="F27" t="str">
            <v>2.1. DCA</v>
          </cell>
          <cell r="G27">
            <v>0</v>
          </cell>
        </row>
        <row r="28">
          <cell r="F28" t="str">
            <v>2.2 DCA</v>
          </cell>
          <cell r="G28">
            <v>0</v>
          </cell>
        </row>
        <row r="29">
          <cell r="F29" t="str">
            <v>2.1. DCA</v>
          </cell>
          <cell r="G29">
            <v>0</v>
          </cell>
        </row>
        <row r="30">
          <cell r="F30" t="str">
            <v>2.2 DCA</v>
          </cell>
          <cell r="G30">
            <v>0</v>
          </cell>
        </row>
        <row r="31">
          <cell r="F31" t="str">
            <v>2.1. DCA</v>
          </cell>
          <cell r="G31">
            <v>0</v>
          </cell>
        </row>
        <row r="32">
          <cell r="F32" t="str">
            <v>2.2 DCA</v>
          </cell>
          <cell r="G32">
            <v>0</v>
          </cell>
        </row>
        <row r="33">
          <cell r="F33" t="str">
            <v>2.6. DCA</v>
          </cell>
          <cell r="G33" t="str">
            <v xml:space="preserve">Mantener en funcionamiento la Unidades de Gestión de Investigación creada para el área propia del conocimiento y posgrado. </v>
          </cell>
        </row>
        <row r="34">
          <cell r="F34" t="str">
            <v>2.7. DCA</v>
          </cell>
          <cell r="G34" t="str">
            <v>El DCA acompañará las investigaciones que surjan en las que se pueda hacer una labor interdisciplinaria entre el DCA y el Observatorio  Universitario de Ordenamiento Territorial,</v>
          </cell>
        </row>
        <row r="35">
          <cell r="F35" t="str">
            <v>2.8. DCA</v>
          </cell>
          <cell r="G35" t="str">
            <v xml:space="preserve">Gestionar la colaboración y el intercambio de profesores investigadores mediante convenios o acuerdos de cooperación, programas especiales de agencias de cooperación y otros organismos internacionales. </v>
          </cell>
        </row>
        <row r="36">
          <cell r="F36" t="str">
            <v>2.9. DCA</v>
          </cell>
          <cell r="G36"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row r="43">
          <cell r="F43">
            <v>0</v>
          </cell>
          <cell r="G43">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sheetData>
      <sheetData sheetId="13">
        <row r="1">
          <cell r="F1">
            <v>0</v>
          </cell>
        </row>
        <row r="2">
          <cell r="F2">
            <v>0</v>
          </cell>
        </row>
        <row r="3">
          <cell r="F3">
            <v>0</v>
          </cell>
        </row>
        <row r="4">
          <cell r="F4">
            <v>0</v>
          </cell>
        </row>
        <row r="5">
          <cell r="F5">
            <v>0</v>
          </cell>
          <cell r="G5">
            <v>0</v>
          </cell>
        </row>
        <row r="6">
          <cell r="F6" t="str">
            <v>Correlativo de la Actividad</v>
          </cell>
          <cell r="G6" t="str">
            <v>ACTIVIDADES</v>
          </cell>
        </row>
        <row r="7">
          <cell r="F7">
            <v>0</v>
          </cell>
          <cell r="G7">
            <v>0</v>
          </cell>
        </row>
        <row r="8">
          <cell r="F8">
            <v>0</v>
          </cell>
          <cell r="G8">
            <v>0</v>
          </cell>
        </row>
        <row r="9">
          <cell r="F9">
            <v>0</v>
          </cell>
          <cell r="G9">
            <v>0</v>
          </cell>
        </row>
        <row r="10">
          <cell r="F10" t="str">
            <v>3.1 DCA</v>
          </cell>
          <cell r="G10" t="str">
            <v>Mantener en funcionamiento el Comité de Vinculación del DCA para promover y gestionar el desarrollo de proyectos asignados como Carga Académica y regristrados en la Dirección de Vinculación Universidad Sociedad. Diseño y ejecución de 3 Diplomados, 2 Seminarios y 2 cursos: (1) Diplomado en Navegación Aérea, (2) Diplomado en Gestión de la Aeronavegabilidad y Mantenimiento Aeronáutico, (3) Diplomado en Gestión de Sistemas Aeroportuarios-Virtual, (4) Seminario Certificación de Aeródromos, (5) Seminario AVSEC, (6)Curso de Formación de Instructores Técnicos Aeronáuticos, (7) Curso Aeródromos Municipales.</v>
          </cell>
        </row>
        <row r="11">
          <cell r="F11" t="str">
            <v>3.2 DCA</v>
          </cell>
          <cell r="G11" t="str">
            <v xml:space="preserve">Realizar semestralmente jornadas para socializar, actualizar y aplicar políticas de vinculación de la FACES con la Sociedad. </v>
          </cell>
        </row>
        <row r="12">
          <cell r="F12" t="str">
            <v>3.3 DCA</v>
          </cell>
          <cell r="G12" t="str">
            <v xml:space="preserve">Promover la suscripción y la consecuente ejecución de convenios o acuerdos de cooperación en apoyo al desarrollo de proyectos de vinculación de la Universidad con la Sociedad. </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t="str">
            <v>3.4 DCA</v>
          </cell>
          <cell r="G36" t="str">
            <v>Colaborar en la publicación anual del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el DCA.</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row r="43">
          <cell r="F43">
            <v>0</v>
          </cell>
          <cell r="G43">
            <v>0</v>
          </cell>
        </row>
        <row r="44">
          <cell r="F44">
            <v>0</v>
          </cell>
          <cell r="G44">
            <v>0</v>
          </cell>
        </row>
        <row r="45">
          <cell r="F45">
            <v>0</v>
          </cell>
          <cell r="G45">
            <v>0</v>
          </cell>
        </row>
        <row r="46">
          <cell r="F46">
            <v>0</v>
          </cell>
          <cell r="G46">
            <v>0</v>
          </cell>
        </row>
        <row r="47">
          <cell r="F47">
            <v>0</v>
          </cell>
          <cell r="G47">
            <v>0</v>
          </cell>
        </row>
        <row r="48">
          <cell r="F48">
            <v>0</v>
          </cell>
          <cell r="G48">
            <v>0</v>
          </cell>
        </row>
        <row r="49">
          <cell r="F49">
            <v>0</v>
          </cell>
          <cell r="G49">
            <v>0</v>
          </cell>
        </row>
        <row r="50">
          <cell r="F50">
            <v>0</v>
          </cell>
          <cell r="G50">
            <v>0</v>
          </cell>
        </row>
        <row r="51">
          <cell r="F51">
            <v>0</v>
          </cell>
          <cell r="G51">
            <v>0</v>
          </cell>
        </row>
        <row r="52">
          <cell r="F52">
            <v>0</v>
          </cell>
          <cell r="G52">
            <v>0</v>
          </cell>
        </row>
        <row r="53">
          <cell r="F53">
            <v>0</v>
          </cell>
          <cell r="G53">
            <v>0</v>
          </cell>
        </row>
        <row r="54">
          <cell r="F54">
            <v>0</v>
          </cell>
          <cell r="G54">
            <v>0</v>
          </cell>
        </row>
        <row r="55">
          <cell r="F55">
            <v>0</v>
          </cell>
          <cell r="G55">
            <v>0</v>
          </cell>
        </row>
        <row r="56">
          <cell r="F56">
            <v>0</v>
          </cell>
          <cell r="G56">
            <v>0</v>
          </cell>
        </row>
        <row r="57">
          <cell r="F57">
            <v>0</v>
          </cell>
          <cell r="G57">
            <v>0</v>
          </cell>
        </row>
        <row r="58">
          <cell r="F58">
            <v>0</v>
          </cell>
          <cell r="G58">
            <v>0</v>
          </cell>
        </row>
        <row r="59">
          <cell r="F59">
            <v>0</v>
          </cell>
          <cell r="G59">
            <v>0</v>
          </cell>
        </row>
        <row r="60">
          <cell r="F60">
            <v>0</v>
          </cell>
          <cell r="G60">
            <v>0</v>
          </cell>
        </row>
        <row r="61">
          <cell r="F61">
            <v>0</v>
          </cell>
          <cell r="G61">
            <v>0</v>
          </cell>
        </row>
        <row r="62">
          <cell r="F62">
            <v>0</v>
          </cell>
          <cell r="G62">
            <v>0</v>
          </cell>
        </row>
        <row r="63">
          <cell r="F63">
            <v>0</v>
          </cell>
          <cell r="G63">
            <v>0</v>
          </cell>
        </row>
        <row r="64">
          <cell r="F64">
            <v>0</v>
          </cell>
          <cell r="G64">
            <v>0</v>
          </cell>
        </row>
        <row r="65">
          <cell r="F65">
            <v>0</v>
          </cell>
          <cell r="G65">
            <v>0</v>
          </cell>
        </row>
        <row r="66">
          <cell r="F66">
            <v>0</v>
          </cell>
          <cell r="G66">
            <v>0</v>
          </cell>
        </row>
        <row r="67">
          <cell r="F67">
            <v>0</v>
          </cell>
          <cell r="G67">
            <v>0</v>
          </cell>
        </row>
        <row r="68">
          <cell r="F68">
            <v>0</v>
          </cell>
          <cell r="G68">
            <v>0</v>
          </cell>
        </row>
        <row r="69">
          <cell r="F69">
            <v>0</v>
          </cell>
          <cell r="G69">
            <v>0</v>
          </cell>
        </row>
        <row r="70">
          <cell r="F70">
            <v>0</v>
          </cell>
          <cell r="G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sheetData>
      <sheetData sheetId="14">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t="str">
            <v>4.1. DCA</v>
          </cell>
          <cell r="G8" t="str">
            <v>Implementar la Estructura Académica organizativa y nombrar docentes para el Departamento de Ciencias Aeronáuticas, en cantidad necesaria para el cumplimiento de las funciones académicas.</v>
          </cell>
        </row>
        <row r="9">
          <cell r="F9" t="str">
            <v>4.2. DCA</v>
          </cell>
          <cell r="G9" t="str">
            <v xml:space="preserve"> Gestionar que el DCA cuente con suficientes docentes en número, nivel de formación, especialización, nacionales y extranjeros; y con suficiente personal administrativo.  Tramitar diferentes áreas y  acciones de personal y presupuestarias que los servicios académicos demandan.</v>
          </cell>
        </row>
        <row r="10">
          <cell r="F10" t="str">
            <v>4.3. DCA</v>
          </cell>
          <cell r="G10" t="str">
            <v>Gestionar el aumento de la inversión institucional para que el DCA con sus carreras de grado y posgrado,  cuenten con suficientes docentes dedicados y especializados en las áreas disciplinares requeridas. Contratación de un profesor a tiempo completo y de un profesor a impartir clases por horas.</v>
          </cell>
        </row>
        <row r="11">
          <cell r="F11" t="str">
            <v>4.4. DCA</v>
          </cell>
          <cell r="G11" t="str">
            <v xml:space="preserve">Elaborar y mantener en funcionamiento un programa de capacitación continua que involucre a  todos los docentes del Departamento. </v>
          </cell>
        </row>
        <row r="12">
          <cell r="F12" t="str">
            <v>4.5. DCA</v>
          </cell>
          <cell r="G12" t="str">
            <v>Participar en la  socialización  e implementación de evaluaciones periódicas del desempeño del personal docente y administrativo de la FACES.</v>
          </cell>
        </row>
        <row r="13">
          <cell r="F13">
            <v>0</v>
          </cell>
          <cell r="G13">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sheetData>
      <sheetData sheetId="15">
        <row r="1">
          <cell r="F1">
            <v>0</v>
          </cell>
          <cell r="G1">
            <v>0</v>
          </cell>
        </row>
        <row r="2">
          <cell r="F2">
            <v>0</v>
          </cell>
          <cell r="G2">
            <v>0</v>
          </cell>
        </row>
        <row r="3">
          <cell r="F3">
            <v>0</v>
          </cell>
          <cell r="G3">
            <v>0</v>
          </cell>
        </row>
        <row r="4">
          <cell r="F4">
            <v>0</v>
          </cell>
          <cell r="G4">
            <v>0</v>
          </cell>
        </row>
        <row r="5">
          <cell r="F5">
            <v>0</v>
          </cell>
          <cell r="G5">
            <v>0</v>
          </cell>
        </row>
        <row r="6">
          <cell r="F6" t="str">
            <v>Correlativo de la Actividad</v>
          </cell>
          <cell r="G6" t="str">
            <v>ACTIVIDADES</v>
          </cell>
        </row>
        <row r="7">
          <cell r="F7">
            <v>0</v>
          </cell>
          <cell r="G7">
            <v>0</v>
          </cell>
        </row>
        <row r="8">
          <cell r="F8">
            <v>0</v>
          </cell>
          <cell r="G8">
            <v>0</v>
          </cell>
        </row>
        <row r="9">
          <cell r="F9">
            <v>0</v>
          </cell>
          <cell r="G9">
            <v>0</v>
          </cell>
        </row>
        <row r="10">
          <cell r="F10" t="str">
            <v>5.1 DCA</v>
          </cell>
          <cell r="G10" t="str">
            <v xml:space="preserve">Realizar jornadas de inducción, seguimiento a los estudiantes, censo de matrícula , asesoría técnica,  e inversión sobre el ingreso, permanencia y egreso, estímulos académicos  para el logro de su excelencia académica y profesional. </v>
          </cell>
        </row>
        <row r="11">
          <cell r="F11" t="str">
            <v>5.2 DCA</v>
          </cell>
          <cell r="G11" t="str">
            <v xml:space="preserve">Fortalecer las colecciones bibliográficas y centros de documentación del DCA, así como gestionar y mantener acceso al sistema virtual para la obtención de documentos y materiales de trabajo en línea por parte de profesores y estudiantes. </v>
          </cell>
        </row>
        <row r="12">
          <cell r="F12" t="str">
            <v>5.3 DCA</v>
          </cell>
          <cell r="G12" t="str">
            <v xml:space="preserve">Hacer partícipe a los estudiantes de los procesos de elaboración, revisión, divulgación y aplicación eficiente de la reglamentación estudiantil. </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v>0</v>
          </cell>
          <cell r="G36">
            <v>0</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row r="43">
          <cell r="F43">
            <v>0</v>
          </cell>
          <cell r="G43">
            <v>0</v>
          </cell>
        </row>
        <row r="45">
          <cell r="F45">
            <v>0</v>
          </cell>
          <cell r="G45">
            <v>0</v>
          </cell>
        </row>
        <row r="46">
          <cell r="F46">
            <v>0</v>
          </cell>
          <cell r="G46">
            <v>0</v>
          </cell>
        </row>
        <row r="47">
          <cell r="F47">
            <v>0</v>
          </cell>
          <cell r="G47">
            <v>0</v>
          </cell>
        </row>
        <row r="48">
          <cell r="F48">
            <v>0</v>
          </cell>
          <cell r="G48">
            <v>0</v>
          </cell>
        </row>
        <row r="49">
          <cell r="F49">
            <v>0</v>
          </cell>
          <cell r="G49">
            <v>0</v>
          </cell>
        </row>
        <row r="50">
          <cell r="F50">
            <v>0</v>
          </cell>
          <cell r="G50">
            <v>0</v>
          </cell>
        </row>
        <row r="51">
          <cell r="F51">
            <v>0</v>
          </cell>
          <cell r="G51">
            <v>0</v>
          </cell>
        </row>
        <row r="52">
          <cell r="F52">
            <v>0</v>
          </cell>
          <cell r="G52">
            <v>0</v>
          </cell>
        </row>
        <row r="53">
          <cell r="F53">
            <v>0</v>
          </cell>
          <cell r="G53">
            <v>0</v>
          </cell>
        </row>
        <row r="54">
          <cell r="F54">
            <v>0</v>
          </cell>
          <cell r="G54">
            <v>0</v>
          </cell>
        </row>
        <row r="55">
          <cell r="F55">
            <v>0</v>
          </cell>
          <cell r="G55">
            <v>0</v>
          </cell>
        </row>
        <row r="56">
          <cell r="F56">
            <v>0</v>
          </cell>
          <cell r="G56">
            <v>0</v>
          </cell>
        </row>
        <row r="57">
          <cell r="F57">
            <v>0</v>
          </cell>
          <cell r="G57">
            <v>0</v>
          </cell>
        </row>
        <row r="58">
          <cell r="F58">
            <v>0</v>
          </cell>
          <cell r="G58">
            <v>0</v>
          </cell>
        </row>
        <row r="59">
          <cell r="F59">
            <v>0</v>
          </cell>
          <cell r="G59">
            <v>0</v>
          </cell>
        </row>
        <row r="60">
          <cell r="F60">
            <v>0</v>
          </cell>
          <cell r="G60">
            <v>0</v>
          </cell>
        </row>
        <row r="61">
          <cell r="F61">
            <v>0</v>
          </cell>
          <cell r="G61">
            <v>0</v>
          </cell>
        </row>
        <row r="62">
          <cell r="F62">
            <v>0</v>
          </cell>
          <cell r="G62">
            <v>0</v>
          </cell>
        </row>
        <row r="63">
          <cell r="F63">
            <v>0</v>
          </cell>
          <cell r="G63">
            <v>0</v>
          </cell>
        </row>
        <row r="64">
          <cell r="F64">
            <v>0</v>
          </cell>
          <cell r="G64">
            <v>0</v>
          </cell>
        </row>
      </sheetData>
      <sheetData sheetId="16">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t="str">
            <v>6.1 DCA</v>
          </cell>
          <cell r="G8" t="str">
            <v xml:space="preserve">Fortalecer el desarrollo de programas de cooperación y capacitación en cada uno de los campos que desarrolla el DCA, en coordinación con aliados externos con los cuales se pueda interactuar en comunidades del conocimiento. </v>
          </cell>
        </row>
        <row r="9">
          <cell r="F9" t="str">
            <v>6.2 DCA</v>
          </cell>
          <cell r="G9" t="str">
            <v xml:space="preserve">Desarrollar y ofertar en línea los Módulos que conforman el Diplomado en Gestión de Sistemas Aeroportuarios, para beneficio de estudiantes de Ciudad Universitaria, de los Centros Regionales y población técnica y profesional interesada. </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sheetData>
      <sheetData sheetId="17">
        <row r="1">
          <cell r="F1">
            <v>0</v>
          </cell>
          <cell r="G1">
            <v>0</v>
          </cell>
        </row>
        <row r="2">
          <cell r="F2">
            <v>0</v>
          </cell>
          <cell r="G2">
            <v>0</v>
          </cell>
        </row>
        <row r="3">
          <cell r="F3" t="str">
            <v>Correlativo de la Actividad</v>
          </cell>
          <cell r="G3" t="str">
            <v>ACTIVIDADES</v>
          </cell>
        </row>
        <row r="4">
          <cell r="F4">
            <v>0</v>
          </cell>
          <cell r="G4">
            <v>0</v>
          </cell>
        </row>
        <row r="5">
          <cell r="F5">
            <v>0</v>
          </cell>
          <cell r="G5">
            <v>0</v>
          </cell>
        </row>
        <row r="6">
          <cell r="F6">
            <v>0</v>
          </cell>
          <cell r="G6">
            <v>0</v>
          </cell>
        </row>
        <row r="7">
          <cell r="F7" t="str">
            <v>7.1 DCA</v>
          </cell>
          <cell r="G7" t="str">
            <v xml:space="preserve">Programar jornadas de formación en valores morales y éticos, profesionales y sociales en base al Código de Etica del Servidor Público.  </v>
          </cell>
        </row>
        <row r="8">
          <cell r="F8" t="str">
            <v>7.2 DCA</v>
          </cell>
          <cell r="G8" t="str">
            <v xml:space="preserve">Promover la participación de los estudIantes del DCA en los procesos de valoración del desempeño docente. </v>
          </cell>
        </row>
        <row r="9">
          <cell r="F9" t="str">
            <v>7.3 DCA</v>
          </cell>
          <cell r="G9" t="str">
            <v xml:space="preserve">Elaborar y presentar informes trimestrales del Plan Operativo Anual - Presupuesto, Informes de la gestión por resultados y demás que se soliciten al DCA. </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8">
          <cell r="F38">
            <v>0</v>
          </cell>
          <cell r="G38">
            <v>0</v>
          </cell>
        </row>
        <row r="39">
          <cell r="F39">
            <v>0</v>
          </cell>
          <cell r="G39">
            <v>0</v>
          </cell>
        </row>
        <row r="40">
          <cell r="F40">
            <v>0</v>
          </cell>
          <cell r="G40">
            <v>0</v>
          </cell>
        </row>
        <row r="41">
          <cell r="F41">
            <v>0</v>
          </cell>
          <cell r="G41">
            <v>0</v>
          </cell>
        </row>
      </sheetData>
      <sheetData sheetId="18">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sheetData>
      <sheetData sheetId="19">
        <row r="1">
          <cell r="F1">
            <v>0</v>
          </cell>
          <cell r="G1">
            <v>0</v>
          </cell>
        </row>
        <row r="2">
          <cell r="F2">
            <v>0</v>
          </cell>
          <cell r="G2">
            <v>0</v>
          </cell>
        </row>
        <row r="3">
          <cell r="F3">
            <v>0</v>
          </cell>
          <cell r="G3">
            <v>0</v>
          </cell>
        </row>
        <row r="4">
          <cell r="F4">
            <v>0</v>
          </cell>
          <cell r="G4">
            <v>0</v>
          </cell>
        </row>
        <row r="5">
          <cell r="F5">
            <v>0</v>
          </cell>
          <cell r="G5">
            <v>0</v>
          </cell>
        </row>
        <row r="6">
          <cell r="F6" t="str">
            <v>Correlativo de la Actividad</v>
          </cell>
          <cell r="G6" t="str">
            <v>ACTIVIDADES</v>
          </cell>
        </row>
        <row r="7">
          <cell r="F7">
            <v>0</v>
          </cell>
          <cell r="G7">
            <v>0</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v>0</v>
          </cell>
          <cell r="G36">
            <v>0</v>
          </cell>
        </row>
        <row r="39">
          <cell r="F39">
            <v>0</v>
          </cell>
          <cell r="G39">
            <v>0</v>
          </cell>
        </row>
        <row r="40">
          <cell r="F40">
            <v>0</v>
          </cell>
          <cell r="G40">
            <v>0</v>
          </cell>
        </row>
        <row r="41">
          <cell r="F41">
            <v>0</v>
          </cell>
          <cell r="G41">
            <v>0</v>
          </cell>
        </row>
        <row r="42">
          <cell r="F42">
            <v>0</v>
          </cell>
          <cell r="G42">
            <v>0</v>
          </cell>
        </row>
        <row r="43">
          <cell r="F43">
            <v>0</v>
          </cell>
          <cell r="G43">
            <v>0</v>
          </cell>
        </row>
        <row r="44">
          <cell r="F44">
            <v>0</v>
          </cell>
          <cell r="G44">
            <v>0</v>
          </cell>
        </row>
        <row r="45">
          <cell r="F45">
            <v>0</v>
          </cell>
          <cell r="G45">
            <v>0</v>
          </cell>
        </row>
        <row r="46">
          <cell r="F46">
            <v>0</v>
          </cell>
          <cell r="G46">
            <v>0</v>
          </cell>
        </row>
        <row r="47">
          <cell r="F47">
            <v>0</v>
          </cell>
          <cell r="G47">
            <v>0</v>
          </cell>
        </row>
        <row r="48">
          <cell r="F48">
            <v>0</v>
          </cell>
          <cell r="G48">
            <v>0</v>
          </cell>
        </row>
      </sheetData>
      <sheetData sheetId="20">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t="str">
            <v>10.1 DCA</v>
          </cell>
          <cell r="G8" t="str">
            <v xml:space="preserve">Elaboración de perfil de los graduados de las carreras y campos de posgrado del DCA de acuerdo a las demandas laborales de profesionales en Ciencias Aeronáuticas. </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t="str">
            <v>10.2 DCA</v>
          </cell>
          <cell r="G18" t="str">
            <v>Realizar periódicamente encuestas de satisfacción de los estudiantes de las carreras de posgrado.</v>
          </cell>
        </row>
        <row r="19">
          <cell r="F19" t="str">
            <v>10.3 DCA</v>
          </cell>
          <cell r="G19" t="str">
            <v>Realizar periódicamente encuestas de empleadores sobre satisfacción con los temas de investigación seleccionados para el desarrollo de tésis de maestría.</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v>0</v>
          </cell>
          <cell r="G36">
            <v>0</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row r="43">
          <cell r="F43">
            <v>0</v>
          </cell>
          <cell r="G43">
            <v>0</v>
          </cell>
        </row>
        <row r="49">
          <cell r="F49">
            <v>0</v>
          </cell>
          <cell r="G49">
            <v>0</v>
          </cell>
        </row>
        <row r="50">
          <cell r="F50">
            <v>0</v>
          </cell>
          <cell r="G50">
            <v>0</v>
          </cell>
        </row>
        <row r="51">
          <cell r="F51">
            <v>0</v>
          </cell>
          <cell r="G51">
            <v>0</v>
          </cell>
        </row>
        <row r="52">
          <cell r="F52">
            <v>0</v>
          </cell>
          <cell r="G52">
            <v>0</v>
          </cell>
        </row>
        <row r="53">
          <cell r="F53">
            <v>0</v>
          </cell>
          <cell r="G53">
            <v>0</v>
          </cell>
        </row>
        <row r="54">
          <cell r="F54">
            <v>0</v>
          </cell>
          <cell r="G54">
            <v>0</v>
          </cell>
        </row>
        <row r="55">
          <cell r="F55">
            <v>0</v>
          </cell>
          <cell r="G55">
            <v>0</v>
          </cell>
        </row>
        <row r="56">
          <cell r="F56">
            <v>0</v>
          </cell>
          <cell r="G56">
            <v>0</v>
          </cell>
        </row>
        <row r="57">
          <cell r="F57">
            <v>0</v>
          </cell>
          <cell r="G57">
            <v>0</v>
          </cell>
        </row>
        <row r="58">
          <cell r="F58">
            <v>0</v>
          </cell>
          <cell r="G58">
            <v>0</v>
          </cell>
        </row>
        <row r="59">
          <cell r="F59">
            <v>0</v>
          </cell>
          <cell r="G59">
            <v>0</v>
          </cell>
        </row>
        <row r="60">
          <cell r="F60">
            <v>0</v>
          </cell>
          <cell r="G60">
            <v>0</v>
          </cell>
        </row>
        <row r="61">
          <cell r="F61">
            <v>0</v>
          </cell>
          <cell r="G61">
            <v>0</v>
          </cell>
        </row>
        <row r="62">
          <cell r="F62">
            <v>0</v>
          </cell>
          <cell r="G62">
            <v>0</v>
          </cell>
        </row>
        <row r="63">
          <cell r="F63">
            <v>0</v>
          </cell>
          <cell r="G63">
            <v>0</v>
          </cell>
        </row>
        <row r="64">
          <cell r="F64">
            <v>0</v>
          </cell>
          <cell r="G64">
            <v>0</v>
          </cell>
        </row>
      </sheetData>
      <sheetData sheetId="21">
        <row r="3">
          <cell r="F3">
            <v>0</v>
          </cell>
          <cell r="G3">
            <v>0</v>
          </cell>
        </row>
        <row r="4">
          <cell r="F4">
            <v>0</v>
          </cell>
          <cell r="G4">
            <v>0</v>
          </cell>
        </row>
        <row r="5">
          <cell r="F5" t="str">
            <v>Correlativo de la Actividad</v>
          </cell>
          <cell r="G5" t="str">
            <v>ACTIVIDADES</v>
          </cell>
        </row>
        <row r="6">
          <cell r="F6">
            <v>0</v>
          </cell>
          <cell r="G6">
            <v>0</v>
          </cell>
        </row>
        <row r="7">
          <cell r="F7">
            <v>0</v>
          </cell>
          <cell r="G7">
            <v>0</v>
          </cell>
        </row>
        <row r="8">
          <cell r="F8">
            <v>0</v>
          </cell>
          <cell r="G8">
            <v>0</v>
          </cell>
        </row>
        <row r="9">
          <cell r="F9" t="str">
            <v>11.1 DCA</v>
          </cell>
          <cell r="G9" t="str">
            <v xml:space="preserve">Mantener actualizada la información, monitorear y evaluar continuamente el funcionamiento de la página web y Aula virtual para el desarrollo de cada una de las actividades académicas y administrativas realizadas por el DCA. </v>
          </cell>
        </row>
        <row r="10">
          <cell r="F10" t="str">
            <v>11.2 DCA</v>
          </cell>
          <cell r="G10" t="str">
            <v xml:space="preserve">Apoyar  la construcción del Planetario de Suyapa,  y mejorar el espacio físico de aulas, laboratorios, salones de conferencias y oficinas que utilizan estudiantes, personal del DCA  y público en general que participa en las actividades académicas desarrolladas. </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t="str">
            <v>11.3 DCA</v>
          </cell>
          <cell r="G22" t="str">
            <v xml:space="preserve">Gestionar los nombramientos, contrataciones del personal docente y administrativo del DCA. </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9">
          <cell r="F39">
            <v>0</v>
          </cell>
          <cell r="G39">
            <v>0</v>
          </cell>
        </row>
        <row r="40">
          <cell r="F40">
            <v>0</v>
          </cell>
          <cell r="G40">
            <v>0</v>
          </cell>
        </row>
        <row r="41">
          <cell r="F41">
            <v>0</v>
          </cell>
          <cell r="G41">
            <v>0</v>
          </cell>
        </row>
        <row r="42">
          <cell r="F42">
            <v>0</v>
          </cell>
          <cell r="G42">
            <v>0</v>
          </cell>
        </row>
        <row r="43">
          <cell r="F43">
            <v>0</v>
          </cell>
          <cell r="G43">
            <v>0</v>
          </cell>
        </row>
      </sheetData>
      <sheetData sheetId="22">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t="str">
            <v>12.1 DCA</v>
          </cell>
          <cell r="G8" t="str">
            <v xml:space="preserve">Gestionar plazas de docentes y administrativos para el DCA y realizar procesos de selección e inducción del nuevo personal. </v>
          </cell>
        </row>
        <row r="9">
          <cell r="F9" t="str">
            <v>12.2 DCA</v>
          </cell>
          <cell r="G9" t="str">
            <v xml:space="preserve">Implementar cursos, talleres y otras formas de capacitación y formación del personal docente y administrativo, dentro de los programas marco de formación y capacitación continua para el personal del DCA . </v>
          </cell>
        </row>
        <row r="10">
          <cell r="F10" t="str">
            <v>12.3 DCA</v>
          </cell>
          <cell r="G10" t="str">
            <v xml:space="preserve">Promover que las personas relacionadas con el DCA participen en procesos institucionales  de gestión del egreso y vínculo social e institucional del personal. </v>
          </cell>
        </row>
        <row r="11">
          <cell r="F11" t="str">
            <v>12.4 DCA</v>
          </cell>
          <cell r="G11" t="str">
            <v xml:space="preserve">Evaluar, actualizar e implementar un programa de relevo del personal docente y administrativo para el DCA. </v>
          </cell>
        </row>
        <row r="12">
          <cell r="F12">
            <v>0</v>
          </cell>
          <cell r="G12">
            <v>0</v>
          </cell>
        </row>
      </sheetData>
      <sheetData sheetId="23">
        <row r="1">
          <cell r="F1">
            <v>0</v>
          </cell>
          <cell r="G1">
            <v>0</v>
          </cell>
        </row>
        <row r="2">
          <cell r="F2">
            <v>0</v>
          </cell>
          <cell r="G2">
            <v>0</v>
          </cell>
        </row>
        <row r="3">
          <cell r="F3">
            <v>0</v>
          </cell>
          <cell r="G3">
            <v>0</v>
          </cell>
        </row>
        <row r="4">
          <cell r="F4">
            <v>0</v>
          </cell>
          <cell r="G4">
            <v>0</v>
          </cell>
        </row>
        <row r="5">
          <cell r="F5" t="str">
            <v>Correlativo de la Actividad</v>
          </cell>
          <cell r="G5" t="str">
            <v>ACTIVIDADES</v>
          </cell>
        </row>
        <row r="6">
          <cell r="F6">
            <v>0</v>
          </cell>
          <cell r="G6">
            <v>0</v>
          </cell>
        </row>
        <row r="7">
          <cell r="F7">
            <v>0</v>
          </cell>
          <cell r="G7">
            <v>0</v>
          </cell>
        </row>
        <row r="8">
          <cell r="F8">
            <v>0</v>
          </cell>
          <cell r="G8">
            <v>0</v>
          </cell>
        </row>
        <row r="9">
          <cell r="F9" t="str">
            <v>13.1 DCA</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DCA. </v>
          </cell>
        </row>
        <row r="10">
          <cell r="F10" t="str">
            <v>13.2DCA</v>
          </cell>
          <cell r="G10" t="str">
            <v xml:space="preserve"> Organizar y promover la participación en capacitaciones y el desarrollo de experiencias educativas en el nivel superior de los campos que desarrolla el DCA.</v>
          </cell>
        </row>
        <row r="11">
          <cell r="F11" t="str">
            <v>13.3DCA</v>
          </cell>
          <cell r="G11" t="str">
            <v xml:space="preserve">Gestionar acuerdos y convenios de cooperación, nacionales e internacionales, para el desarrollo de los campos del DCA en los diferentes niveles del Sistema Educativo. </v>
          </cell>
        </row>
        <row r="12">
          <cell r="F12" t="str">
            <v>13.4DCA</v>
          </cell>
          <cell r="G12" t="str">
            <v xml:space="preserve">Aumentar alianzas con organizaciones nacionales y extranjeras que potencien redes internacionales  y  el intercambio  y académico del DCA con universidades extranjeras, para la gestión de convenio y acuerdos de cooperación. </v>
          </cell>
        </row>
        <row r="13">
          <cell r="F13" t="str">
            <v>13.5DCA</v>
          </cell>
          <cell r="G13" t="str">
            <v xml:space="preserve">Impulsar la internacionalización deL DCA, tomando como primera instancia el escenario regional centroamericano del CSUCA, a través de la participación en Proyectos Regionales. </v>
          </cell>
        </row>
        <row r="14">
          <cell r="F14">
            <v>0</v>
          </cell>
          <cell r="G14">
            <v>0</v>
          </cell>
        </row>
        <row r="16">
          <cell r="F16">
            <v>0</v>
          </cell>
          <cell r="G16">
            <v>0</v>
          </cell>
        </row>
        <row r="17">
          <cell r="F17">
            <v>0</v>
          </cell>
          <cell r="G17">
            <v>0</v>
          </cell>
        </row>
      </sheetData>
      <sheetData sheetId="24">
        <row r="1">
          <cell r="F1">
            <v>0</v>
          </cell>
          <cell r="G1">
            <v>0</v>
          </cell>
        </row>
        <row r="2">
          <cell r="F2">
            <v>0</v>
          </cell>
          <cell r="G2">
            <v>0</v>
          </cell>
        </row>
        <row r="3">
          <cell r="F3">
            <v>0</v>
          </cell>
          <cell r="G3">
            <v>0</v>
          </cell>
        </row>
        <row r="4">
          <cell r="F4" t="str">
            <v>Correlativo de la Actividad</v>
          </cell>
          <cell r="G4" t="str">
            <v>ACTIVIDADES</v>
          </cell>
        </row>
        <row r="5">
          <cell r="F5">
            <v>0</v>
          </cell>
          <cell r="G5">
            <v>0</v>
          </cell>
        </row>
        <row r="6">
          <cell r="F6">
            <v>0</v>
          </cell>
          <cell r="G6">
            <v>0</v>
          </cell>
        </row>
        <row r="7">
          <cell r="F7">
            <v>0</v>
          </cell>
          <cell r="G7">
            <v>0</v>
          </cell>
        </row>
        <row r="8">
          <cell r="F8" t="str">
            <v>14.1DCA</v>
          </cell>
          <cell r="G8" t="str">
            <v>Gestionar, renovar y dar seguimiento a convenios y acuerdos,  nacionales e internacionales de cooperación para el fortalecimiento del campo de las Ciencias Aeronáuticas en la FACES.</v>
          </cell>
        </row>
        <row r="9">
          <cell r="F9" t="str">
            <v>14.2 DCA</v>
          </cell>
          <cell r="G9" t="str">
            <v xml:space="preserve">Fomentar que los profesores y graduados sean miembros de organizaciones, asociaciones y sociedades científicas del campo del conocimiento que desarrolla el DCA. </v>
          </cell>
        </row>
        <row r="10">
          <cell r="F10" t="str">
            <v>14.3 DCA</v>
          </cell>
          <cell r="G10" t="str">
            <v>Estimular la organización y la participación de Asociaciones de Profesionales, nacionales e internacionales en el campo propio del DCA.</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2">
          <cell r="F32">
            <v>0</v>
          </cell>
          <cell r="G32">
            <v>0</v>
          </cell>
        </row>
        <row r="33">
          <cell r="F33">
            <v>0</v>
          </cell>
          <cell r="G33">
            <v>0</v>
          </cell>
        </row>
        <row r="34">
          <cell r="F34">
            <v>0</v>
          </cell>
          <cell r="G34">
            <v>0</v>
          </cell>
        </row>
        <row r="35">
          <cell r="F35">
            <v>0</v>
          </cell>
          <cell r="G35">
            <v>0</v>
          </cell>
        </row>
      </sheetData>
      <sheetData sheetId="25">
        <row r="1">
          <cell r="F1" t="str">
            <v>GOBERNABILIDAD Y PROCESO DE GESTIÓN DESCENTRALIZADAS EN REDES</v>
          </cell>
          <cell r="G1">
            <v>0</v>
          </cell>
        </row>
        <row r="2">
          <cell r="F2">
            <v>0</v>
          </cell>
          <cell r="G2">
            <v>0</v>
          </cell>
        </row>
        <row r="3">
          <cell r="F3">
            <v>0</v>
          </cell>
          <cell r="G3">
            <v>0</v>
          </cell>
        </row>
        <row r="4">
          <cell r="F4">
            <v>0</v>
          </cell>
          <cell r="G4">
            <v>0</v>
          </cell>
        </row>
        <row r="5">
          <cell r="F5">
            <v>0</v>
          </cell>
          <cell r="G5">
            <v>0</v>
          </cell>
        </row>
        <row r="6">
          <cell r="F6" t="str">
            <v>Correlativo de la Actividad</v>
          </cell>
          <cell r="G6" t="str">
            <v>ACTIVIDADES</v>
          </cell>
        </row>
        <row r="7">
          <cell r="F7">
            <v>0</v>
          </cell>
          <cell r="G7">
            <v>0</v>
          </cell>
        </row>
        <row r="8">
          <cell r="F8">
            <v>0</v>
          </cell>
          <cell r="G8">
            <v>0</v>
          </cell>
        </row>
        <row r="9">
          <cell r="F9">
            <v>0</v>
          </cell>
          <cell r="G9">
            <v>0</v>
          </cell>
        </row>
        <row r="10">
          <cell r="F10" t="str">
            <v>15.1 DCA</v>
          </cell>
          <cell r="G10" t="str">
            <v>Organizar y mantener en funcionamiento los Comités Técnicos de las carreras de grado y posgrado del DCA.</v>
          </cell>
        </row>
        <row r="11">
          <cell r="F11" t="str">
            <v>15.2 DCA</v>
          </cell>
          <cell r="G11" t="str">
            <v>Integrar y mantener en funcionamiento la Junta Directiva del DCA.</v>
          </cell>
        </row>
        <row r="12">
          <cell r="F12" t="str">
            <v>15.3 DCA</v>
          </cell>
          <cell r="G12" t="str">
            <v xml:space="preserve">Representantes del DCA  atienden de forma regular las sesiones ordinarias y extraordinarias convocadas por el Consejo Universitario. </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1">
          <cell r="G31">
            <v>0</v>
          </cell>
        </row>
        <row r="32">
          <cell r="F32">
            <v>0</v>
          </cell>
          <cell r="G32">
            <v>0</v>
          </cell>
        </row>
      </sheetData>
      <sheetData sheetId="26">
        <row r="1">
          <cell r="F1" t="str">
            <v>DESARROLLO DEL SISTEMA DE EDUCACIÓN SUPERIOR</v>
          </cell>
          <cell r="G1">
            <v>0</v>
          </cell>
        </row>
        <row r="2">
          <cell r="F2">
            <v>0</v>
          </cell>
          <cell r="G2">
            <v>0</v>
          </cell>
        </row>
        <row r="3">
          <cell r="F3">
            <v>0</v>
          </cell>
          <cell r="G3">
            <v>0</v>
          </cell>
        </row>
        <row r="5">
          <cell r="F5">
            <v>0</v>
          </cell>
          <cell r="G5">
            <v>0</v>
          </cell>
        </row>
        <row r="6">
          <cell r="F6" t="str">
            <v>Correlativo de la Actividad</v>
          </cell>
          <cell r="G6" t="str">
            <v>ACTIVIDADES</v>
          </cell>
        </row>
        <row r="7">
          <cell r="F7">
            <v>0</v>
          </cell>
          <cell r="G7">
            <v>0</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v>0</v>
          </cell>
          <cell r="G36">
            <v>0</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sheetData>
      <sheetData sheetId="27">
        <row r="1">
          <cell r="F1" t="str">
            <v>GESTIÓN DE TECNOLOGÍAS DE INFORMACIÓN Y COMUNICACIÓN</v>
          </cell>
          <cell r="G1">
            <v>0</v>
          </cell>
        </row>
        <row r="2">
          <cell r="F2">
            <v>0</v>
          </cell>
          <cell r="G2">
            <v>0</v>
          </cell>
        </row>
        <row r="3">
          <cell r="F3">
            <v>0</v>
          </cell>
          <cell r="G3">
            <v>0</v>
          </cell>
        </row>
        <row r="6">
          <cell r="F6">
            <v>0</v>
          </cell>
          <cell r="G6">
            <v>0</v>
          </cell>
        </row>
        <row r="7">
          <cell r="F7" t="str">
            <v>Correlativo de la Actividad</v>
          </cell>
          <cell r="G7" t="str">
            <v>ACTIVIDADES</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36">
          <cell r="F36">
            <v>0</v>
          </cell>
          <cell r="G36">
            <v>0</v>
          </cell>
        </row>
        <row r="37">
          <cell r="F37">
            <v>0</v>
          </cell>
          <cell r="G37">
            <v>0</v>
          </cell>
        </row>
        <row r="38">
          <cell r="F38">
            <v>0</v>
          </cell>
          <cell r="G38">
            <v>0</v>
          </cell>
        </row>
        <row r="39">
          <cell r="F39">
            <v>0</v>
          </cell>
          <cell r="G39">
            <v>0</v>
          </cell>
        </row>
        <row r="40">
          <cell r="F40">
            <v>0</v>
          </cell>
          <cell r="G40">
            <v>0</v>
          </cell>
        </row>
        <row r="41">
          <cell r="F41">
            <v>0</v>
          </cell>
          <cell r="G41">
            <v>0</v>
          </cell>
        </row>
        <row r="42">
          <cell r="F42">
            <v>0</v>
          </cell>
          <cell r="G42">
            <v>0</v>
          </cell>
        </row>
        <row r="43">
          <cell r="F43">
            <v>0</v>
          </cell>
          <cell r="G43">
            <v>0</v>
          </cell>
        </row>
        <row r="44">
          <cell r="F44">
            <v>0</v>
          </cell>
          <cell r="G44">
            <v>0</v>
          </cell>
        </row>
        <row r="45">
          <cell r="F45">
            <v>0</v>
          </cell>
          <cell r="G45">
            <v>0</v>
          </cell>
        </row>
        <row r="46">
          <cell r="F46">
            <v>0</v>
          </cell>
          <cell r="G46">
            <v>0</v>
          </cell>
        </row>
        <row r="47">
          <cell r="F47">
            <v>0</v>
          </cell>
          <cell r="G47">
            <v>0</v>
          </cell>
        </row>
        <row r="48">
          <cell r="F48">
            <v>0</v>
          </cell>
          <cell r="G48">
            <v>0</v>
          </cell>
        </row>
        <row r="49">
          <cell r="F49">
            <v>0</v>
          </cell>
          <cell r="G49">
            <v>0</v>
          </cell>
        </row>
        <row r="50">
          <cell r="F50">
            <v>0</v>
          </cell>
          <cell r="G50">
            <v>0</v>
          </cell>
        </row>
        <row r="51">
          <cell r="F51">
            <v>0</v>
          </cell>
          <cell r="G51">
            <v>0</v>
          </cell>
        </row>
        <row r="52">
          <cell r="F52">
            <v>0</v>
          </cell>
          <cell r="G52">
            <v>0</v>
          </cell>
        </row>
        <row r="53">
          <cell r="F53">
            <v>0</v>
          </cell>
          <cell r="G53">
            <v>0</v>
          </cell>
        </row>
        <row r="54">
          <cell r="F54">
            <v>0</v>
          </cell>
          <cell r="G54">
            <v>0</v>
          </cell>
        </row>
        <row r="55">
          <cell r="F55">
            <v>0</v>
          </cell>
          <cell r="G55">
            <v>0</v>
          </cell>
        </row>
        <row r="56">
          <cell r="F56">
            <v>0</v>
          </cell>
          <cell r="G56">
            <v>0</v>
          </cell>
        </row>
        <row r="57">
          <cell r="F57">
            <v>0</v>
          </cell>
          <cell r="G57">
            <v>0</v>
          </cell>
        </row>
        <row r="58">
          <cell r="F58">
            <v>0</v>
          </cell>
          <cell r="G58">
            <v>0</v>
          </cell>
        </row>
        <row r="59">
          <cell r="F59">
            <v>0</v>
          </cell>
          <cell r="G59">
            <v>0</v>
          </cell>
        </row>
        <row r="60">
          <cell r="F60">
            <v>0</v>
          </cell>
          <cell r="G60">
            <v>0</v>
          </cell>
        </row>
        <row r="61">
          <cell r="F61">
            <v>0</v>
          </cell>
          <cell r="G61">
            <v>0</v>
          </cell>
        </row>
        <row r="62">
          <cell r="F62">
            <v>0</v>
          </cell>
          <cell r="G62">
            <v>0</v>
          </cell>
        </row>
        <row r="63">
          <cell r="F63">
            <v>0</v>
          </cell>
          <cell r="G63">
            <v>0</v>
          </cell>
        </row>
        <row r="64">
          <cell r="F64">
            <v>0</v>
          </cell>
          <cell r="G64">
            <v>0</v>
          </cell>
        </row>
        <row r="65">
          <cell r="F65">
            <v>0</v>
          </cell>
          <cell r="G65">
            <v>0</v>
          </cell>
        </row>
        <row r="66">
          <cell r="F66">
            <v>0</v>
          </cell>
          <cell r="G66">
            <v>0</v>
          </cell>
        </row>
        <row r="67">
          <cell r="F67">
            <v>0</v>
          </cell>
          <cell r="G67">
            <v>0</v>
          </cell>
        </row>
        <row r="68">
          <cell r="F68">
            <v>0</v>
          </cell>
          <cell r="G68">
            <v>0</v>
          </cell>
        </row>
        <row r="69">
          <cell r="F69">
            <v>0</v>
          </cell>
          <cell r="G69">
            <v>0</v>
          </cell>
        </row>
        <row r="70">
          <cell r="F70">
            <v>0</v>
          </cell>
          <cell r="G70">
            <v>0</v>
          </cell>
        </row>
        <row r="71">
          <cell r="F71">
            <v>0</v>
          </cell>
          <cell r="G71">
            <v>0</v>
          </cell>
        </row>
        <row r="72">
          <cell r="F72">
            <v>0</v>
          </cell>
          <cell r="G72">
            <v>0</v>
          </cell>
        </row>
        <row r="73">
          <cell r="F73">
            <v>0</v>
          </cell>
          <cell r="G73">
            <v>0</v>
          </cell>
        </row>
        <row r="74">
          <cell r="F74">
            <v>0</v>
          </cell>
          <cell r="G7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cell r="C566" t="str">
            <v>Total Plan Operativo</v>
          </cell>
        </row>
      </sheetData>
      <sheetData sheetId="3"/>
      <sheetData sheetId="4"/>
      <sheetData sheetId="5"/>
      <sheetData sheetId="6"/>
      <sheetData sheetId="7"/>
      <sheetData sheetId="8"/>
      <sheetData sheetId="9"/>
      <sheetData sheetId="10"/>
      <sheetData sheetId="11">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1.1 DEC</v>
          </cell>
          <cell r="G9" t="str">
            <v xml:space="preserve">Continuar con la ejecución de la ruta de desarrollo curricular de las Comisiones y Subcomisiones curriculares de los Departamentos y Carreras para su óptimo funcionamiento.  
</v>
          </cell>
        </row>
        <row r="10">
          <cell r="F10" t="str">
            <v>1.2 DEC</v>
          </cell>
          <cell r="G10" t="str">
            <v>Realizar talleres de capacitación continua con los docentes sobre los fundamentos y principios del Modelo Educativo de la UNAH buscando la promoción e incentivos para la innovación educativa.</v>
          </cell>
        </row>
        <row r="11">
          <cell r="F11" t="str">
            <v>1.3 DEC</v>
          </cell>
          <cell r="G11" t="str">
            <v>Establecer y mantener actualizado el Sistema de Estadísticas e Indicadores de la FACES por parte de todas las instancias de gestión académica y administrativa.</v>
          </cell>
        </row>
        <row r="12">
          <cell r="F12" t="str">
            <v>1.4 DEC</v>
          </cell>
          <cell r="G12" t="str">
            <v>Procurar el apoyo de universidades líderes, en la elaboración de nuevos planes de estudio, reformas y mejoramiento de programas de asignaturas para ajustarlas a las exigencias del desarrollo científico, tecnológico, y del entorno social.</v>
          </cell>
        </row>
        <row r="13">
          <cell r="F13" t="str">
            <v>1.5 DEC</v>
          </cell>
          <cell r="G13" t="str">
            <v>Gestionar la inversión institucional para la ejecución de los planes de mejora propuestos por las carreras de : grado y posgrado, como resultado de sus procesos de autoevaluación para acreditación de la calidad.</v>
          </cell>
        </row>
        <row r="14">
          <cell r="F14" t="str">
            <v>1.6DEC</v>
          </cell>
          <cell r="G14" t="str">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ell>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sheetData>
      <sheetData sheetId="1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t="str">
            <v>2.1 DEC</v>
          </cell>
          <cell r="G9" t="str">
            <v xml:space="preserve">Registrar en la  DICYP, desarrollar como Carga Académica y presentar avances y resultados de proyectos de investigación de los departamentos que previamente hayan sido identificadas como prioritarios dentro de los lineamientos de la UNAH, la Facultad y los Departamentos Académicos. </v>
          </cell>
        </row>
        <row r="10">
          <cell r="F10" t="str">
            <v>2.2 DEC</v>
          </cell>
          <cell r="G10" t="str">
            <v xml:space="preserve">Programar y crear condiciones en cada departamento académico para que sus docentes participen en el Diplomado de Investigación y otras formas de capacitación promovidos por la Dirección de Investigación Científica. </v>
          </cell>
        </row>
        <row r="11">
          <cell r="F11" t="str">
            <v>2.3 DEC</v>
          </cell>
          <cell r="G11" t="str">
            <v>Publicar periódicamente la Revista Ciencias Espaciales, en sus dos números de primavera y otoño, con los resultados de investigaciones importantes realizadas en los campos del conocimiento que desarrolla la Facultad.</v>
          </cell>
        </row>
        <row r="12">
          <cell r="F12" t="str">
            <v>2.4 DEC</v>
          </cell>
          <cell r="G12" t="str">
            <v xml:space="preserve">Participar en el Congreso de Investigación Científica de la UNAH.  Participar y/u organizar  otros eventos científicos nacionales e internacionales, para divulgar avances y resultados de los proyectos de investigación realizados por los profesores. </v>
          </cell>
        </row>
        <row r="13">
          <cell r="F13" t="str">
            <v>2.5 DEC</v>
          </cell>
          <cell r="G13" t="str">
            <v xml:space="preserve">Organizar y desarrollar anualmente las Jornadas de Investigación de Ciencias Espaciales para difundir los resultados de las investigaciones realizadas durante el Año Académico. </v>
          </cell>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t="str">
            <v>2.6 DEC</v>
          </cell>
          <cell r="G33" t="str">
            <v xml:space="preserve">Mantener en funcionamiento las Unidades de Gestión de Investigación creadas por área del conocimiento y los posgrados. </v>
          </cell>
        </row>
        <row r="34">
          <cell r="F34" t="str">
            <v>2.7 DEC</v>
          </cell>
          <cell r="G34" t="str">
            <v>Fortalecer y mantener en funcionamiento el Observatorio Astronómico Centroamericano de Suyapa, el Observatorio  Universitario de Ordenamiento Territorial, y el Instituto en Arqueoastronomía y Patrimonio Cultural y Natural.</v>
          </cell>
        </row>
        <row r="35">
          <cell r="F35" t="str">
            <v>2.8 DEC</v>
          </cell>
          <cell r="G35" t="str">
            <v xml:space="preserve">Gestionar la colaboración y el intercambio de profesores investigadores mediante convenios o acuerdos de cooperación, programas especiales de agencias de cooperación y otros organismos internacionales. </v>
          </cell>
        </row>
        <row r="36">
          <cell r="F36" t="str">
            <v>2.9 DEC</v>
          </cell>
          <cell r="G36"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37">
          <cell r="F37"/>
          <cell r="G37"/>
        </row>
        <row r="38">
          <cell r="F38"/>
          <cell r="G38"/>
        </row>
        <row r="39">
          <cell r="F39"/>
          <cell r="G39"/>
        </row>
        <row r="40">
          <cell r="F40"/>
          <cell r="G40"/>
        </row>
        <row r="41">
          <cell r="F41"/>
          <cell r="G41"/>
        </row>
        <row r="42">
          <cell r="F42"/>
          <cell r="G42"/>
        </row>
        <row r="43">
          <cell r="F43"/>
          <cell r="G43"/>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sheetData>
      <sheetData sheetId="13">
        <row r="1">
          <cell r="F1"/>
        </row>
        <row r="2">
          <cell r="F2"/>
        </row>
        <row r="3">
          <cell r="F3"/>
        </row>
        <row r="4">
          <cell r="F4"/>
        </row>
        <row r="5">
          <cell r="F5"/>
          <cell r="G5"/>
        </row>
        <row r="6">
          <cell r="F6" t="str">
            <v>Correlativo de la Actividad</v>
          </cell>
          <cell r="G6" t="str">
            <v>ACTIVIDADES</v>
          </cell>
        </row>
        <row r="7">
          <cell r="F7"/>
          <cell r="G7"/>
        </row>
        <row r="8">
          <cell r="F8"/>
          <cell r="G8"/>
        </row>
        <row r="9">
          <cell r="F9"/>
          <cell r="G9"/>
        </row>
        <row r="10">
          <cell r="F10" t="str">
            <v>3.1 DEC</v>
          </cell>
          <cell r="G10" t="str">
            <v xml:space="preserve">Mantener en funcionamiento los Comités de Vinculación creados en cada unidad académica para promover y gestionar el desarrollo de proyectos asignados como Carga Académica y regristrados en la Dirección de Vinculación Universidad Sociedad. </v>
          </cell>
        </row>
        <row r="11">
          <cell r="F11" t="str">
            <v>3.2 DEC</v>
          </cell>
          <cell r="G11" t="str">
            <v xml:space="preserve">Realizar semestralmente jornadas para socializar, actualizar y aplicar políticas de vinculación de la FACES con la Sociedad. </v>
          </cell>
        </row>
        <row r="12">
          <cell r="F12" t="str">
            <v>3.3 DEC</v>
          </cell>
          <cell r="G12" t="str">
            <v xml:space="preserve">Promover la suscripción y la consecuente ejecución de convenios o acuerdos de cooperación en apoyo al desarrollo de proyectos de vinculación de la Universidad con la Sociedad.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t="str">
            <v>3.4 DEC</v>
          </cell>
          <cell r="G36" t="str">
            <v xml:space="preserve">Publicar anualmente 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la Facultad. </v>
          </cell>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sheetData>
      <sheetData sheetId="1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4.1DEC</v>
          </cell>
          <cell r="G8" t="str">
            <v>Implementar la Estructura Académica organizativa de la FACES y nombrar docentes para las Escuelas , Departamentos y carreras , en cantidad necesaria para el cumplimiento de las funciones académicas.</v>
          </cell>
        </row>
        <row r="9">
          <cell r="F9" t="str">
            <v>4.2DEC</v>
          </cell>
          <cell r="G9" t="str">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ell>
        </row>
        <row r="10">
          <cell r="F10" t="str">
            <v>4.3DEC</v>
          </cell>
          <cell r="G10" t="str">
            <v>Gestionar el aumento de la inversión institucional para que los  departamentos  y carreras  de posgrados, grado y técnicos universitarios  cuenten con suficientes docentes dedicados y especializados en las áreas disciplinares requeridas.</v>
          </cell>
        </row>
        <row r="11">
          <cell r="F11" t="str">
            <v>4.4DEC</v>
          </cell>
          <cell r="G11" t="str">
            <v xml:space="preserve">Elaborar y mantener en funcionamiento un programa de capacitación continua que involucre a  todos los docentes de la Facultad. </v>
          </cell>
        </row>
        <row r="12">
          <cell r="F12" t="str">
            <v>4.5DEC</v>
          </cell>
          <cell r="G12" t="str">
            <v>Participar en la  socialización  e implementación de evaluaciones periódicas del desempeño del personal docente y administrativo de la FACES.</v>
          </cell>
        </row>
        <row r="13">
          <cell r="F13"/>
          <cell r="G13"/>
        </row>
        <row r="18">
          <cell r="F18"/>
          <cell r="G18"/>
        </row>
        <row r="19">
          <cell r="F19"/>
          <cell r="G19"/>
        </row>
        <row r="20">
          <cell r="F20"/>
          <cell r="G20"/>
        </row>
        <row r="21">
          <cell r="F21"/>
          <cell r="G21"/>
        </row>
        <row r="22">
          <cell r="F22"/>
          <cell r="G22"/>
        </row>
        <row r="23">
          <cell r="F23"/>
          <cell r="G23"/>
        </row>
        <row r="24">
          <cell r="F24"/>
          <cell r="G24"/>
        </row>
      </sheetData>
      <sheetData sheetId="15">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5.1 DEC</v>
          </cell>
          <cell r="G10" t="str">
            <v xml:space="preserve">Realizar jornadas de inducción, seguimiento a los estudiantes, censo de matrícula , asesoría técnica,  e inversión sobre el ingreso, permanencia y egreso., estímulos académicos  para el logro de su excelencia académica y profesional. </v>
          </cell>
        </row>
        <row r="11">
          <cell r="F11" t="str">
            <v>5.2 DEC</v>
          </cell>
          <cell r="G11" t="str">
            <v xml:space="preserve">Fortalecer las colecciones bibliográficas y centros de documentación de la FACES, así como gestionar y mantener acceso al sistema virtual para la obtención de documentos y materiales de trabajo en línea por parte de profesores y estudiantes. </v>
          </cell>
        </row>
        <row r="12">
          <cell r="F12" t="str">
            <v>5.3 DEC</v>
          </cell>
          <cell r="G12" t="str">
            <v xml:space="preserve">Hacer participe a los estudiantes de los procesos de elaboracióm, revisión, divulgación y aplicación eficiente de la reglamentación estudiantil.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16">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6.1 DEC</v>
          </cell>
          <cell r="G8" t="str">
            <v xml:space="preserve">Fortalecer el desarrollo de programas de cooperación y capacitación en cada uno de los campos que desarrolla la Facultad. </v>
          </cell>
        </row>
        <row r="9">
          <cell r="F9" t="str">
            <v xml:space="preserve">6.2 DEC </v>
          </cell>
          <cell r="G9" t="str">
            <v xml:space="preserve">Desarrollar y ofertar en línea asignaturas generales servidas por los departamentos académicos, para beneficio de estudiantes de Ciudad Universitaria y de los Centros Regionales.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sheetData>
      <sheetData sheetId="17">
        <row r="1">
          <cell r="F1"/>
          <cell r="G1"/>
        </row>
        <row r="2">
          <cell r="F2"/>
          <cell r="G2"/>
        </row>
        <row r="3">
          <cell r="F3" t="str">
            <v>Correlativo de la Actividad</v>
          </cell>
          <cell r="G3" t="str">
            <v>ACTIVIDADES</v>
          </cell>
        </row>
        <row r="4">
          <cell r="F4"/>
          <cell r="G4"/>
        </row>
        <row r="5">
          <cell r="F5"/>
          <cell r="G5"/>
        </row>
        <row r="6">
          <cell r="F6"/>
          <cell r="G6"/>
        </row>
        <row r="7">
          <cell r="F7" t="str">
            <v xml:space="preserve">7.1 DEC </v>
          </cell>
          <cell r="G7" t="str">
            <v xml:space="preserve">Programar la realización periódica de jornadas de formación en valores morales y éticos, profesionales y sociales. </v>
          </cell>
        </row>
        <row r="8">
          <cell r="F8" t="str">
            <v>7.2 DEC</v>
          </cell>
          <cell r="G8" t="str">
            <v xml:space="preserve">Promover la participación de los estuidantes en los procesos de valoración del desempeño docente. </v>
          </cell>
        </row>
        <row r="9">
          <cell r="F9" t="str">
            <v>7.3 DEC</v>
          </cell>
          <cell r="G9" t="str">
            <v xml:space="preserve">Elaborar y presentar informes trimestrales del Plan Operativo Anual - Presupuesto, Informes de la gestión por resultados y demás que se soliciten.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8">
          <cell r="F38"/>
          <cell r="G38"/>
        </row>
        <row r="39">
          <cell r="F39"/>
          <cell r="G39"/>
        </row>
        <row r="40">
          <cell r="F40"/>
          <cell r="G40"/>
        </row>
        <row r="41">
          <cell r="F41"/>
          <cell r="G41"/>
        </row>
      </sheetData>
      <sheetData sheetId="18">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7">
          <cell r="F27"/>
          <cell r="G27"/>
        </row>
        <row r="28">
          <cell r="F28"/>
          <cell r="G28"/>
        </row>
        <row r="29">
          <cell r="F29"/>
          <cell r="G29"/>
        </row>
        <row r="30">
          <cell r="F30"/>
          <cell r="G30"/>
        </row>
        <row r="31">
          <cell r="F31"/>
          <cell r="G31"/>
        </row>
        <row r="32">
          <cell r="F32"/>
          <cell r="G32"/>
        </row>
      </sheetData>
      <sheetData sheetId="19">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sheetData>
      <sheetData sheetId="20">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10.1 CGP</v>
          </cell>
          <cell r="G8" t="str">
            <v xml:space="preserve">Realizar procesos de revisión y análisis permanentes de perfil de los graduados de las carreras y campos de posgrado de acuerdo a las demandas laborales de profesionales. </v>
          </cell>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t="str">
            <v>10.2 CGP</v>
          </cell>
          <cell r="G18" t="str">
            <v>Realizar periódicamente encuestas de satisfacción de los graduados de las carreras de posgrado.</v>
          </cell>
        </row>
        <row r="19">
          <cell r="F19" t="str">
            <v>10.3 CGP</v>
          </cell>
          <cell r="G19" t="str">
            <v>Realizar periódicamente encuestas de empleadores y  graduados acerca del desempeño laboral de los graduados de los posgrados.</v>
          </cell>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21">
        <row r="3">
          <cell r="F3"/>
          <cell r="G3"/>
        </row>
        <row r="4">
          <cell r="F4"/>
          <cell r="G4"/>
        </row>
        <row r="5">
          <cell r="F5" t="str">
            <v>Correlativo de la Actividad</v>
          </cell>
          <cell r="G5" t="str">
            <v>ACTIVIDADES</v>
          </cell>
        </row>
        <row r="6">
          <cell r="F6"/>
          <cell r="G6"/>
        </row>
        <row r="7">
          <cell r="F7"/>
          <cell r="G7"/>
        </row>
        <row r="8">
          <cell r="F8"/>
          <cell r="G8"/>
        </row>
        <row r="9">
          <cell r="F9" t="str">
            <v>11.1 DEC</v>
          </cell>
          <cell r="G9" t="str">
            <v xml:space="preserve">Mantener actualizada la información, monitorear y evaluar continuamente el funcionamiento de la página web, Aulas virtuales, y el SAFI utilizadas para el desarrollo de cada una de las actividades académicas y administrativas realizadas por la FACES. </v>
          </cell>
        </row>
        <row r="10">
          <cell r="F10" t="str">
            <v>11.2 DEC</v>
          </cell>
          <cell r="G10" t="str">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t="str">
            <v>11.3 DEC</v>
          </cell>
          <cell r="G22" t="str">
            <v xml:space="preserve">Gestionar los nombramientos, contrataciones del personal docente, administrativo y de servicio de la FACES. </v>
          </cell>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9">
          <cell r="F39"/>
          <cell r="G39"/>
        </row>
        <row r="40">
          <cell r="F40"/>
          <cell r="G40"/>
        </row>
        <row r="41">
          <cell r="F41"/>
          <cell r="G41"/>
        </row>
        <row r="42">
          <cell r="F42"/>
          <cell r="G42"/>
        </row>
        <row r="43">
          <cell r="F43"/>
          <cell r="G43"/>
        </row>
      </sheetData>
      <sheetData sheetId="2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12.1 DEC</v>
          </cell>
          <cell r="G8" t="str">
            <v xml:space="preserve">Gestionar plazas de docentes y administrativos para la Facultad y realizar procesos de selección e inducción del nuevo personal. </v>
          </cell>
        </row>
        <row r="9">
          <cell r="F9" t="str">
            <v>12.2 DEC</v>
          </cell>
          <cell r="G9" t="str">
            <v xml:space="preserve">Implementar cursos, talleres y otras formas de capacitación y formación del personal docente y administrativo, dentro de los programas marco de formación y capacitación continua. </v>
          </cell>
        </row>
        <row r="10">
          <cell r="F10" t="str">
            <v>12.3 DEC</v>
          </cell>
          <cell r="G10" t="str">
            <v xml:space="preserve">Promover que las personas relacionadas con la FACES participen en procesos instituciones de gestión del egreso y vínculo social e institucional del personal. </v>
          </cell>
        </row>
        <row r="11">
          <cell r="F11" t="str">
            <v>12.4 DEC</v>
          </cell>
          <cell r="G11" t="str">
            <v xml:space="preserve">Diseñar, aprobar e implementar un programa de relevo del personal docente y administrativo. </v>
          </cell>
        </row>
        <row r="12">
          <cell r="F12"/>
          <cell r="G12"/>
        </row>
      </sheetData>
      <sheetData sheetId="23">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13.1 DEC</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FACES. </v>
          </cell>
        </row>
        <row r="10">
          <cell r="F10" t="str">
            <v>13.2DEC</v>
          </cell>
          <cell r="G10" t="str">
            <v xml:space="preserve"> Organizar y promover la participación en capacitaciones y el desarrollo de experiencias educativas en el nivel superior de los campos que desarrolla la FACES, con participación de Posgrados.</v>
          </cell>
        </row>
        <row r="11">
          <cell r="F11" t="str">
            <v>13.3DEC</v>
          </cell>
          <cell r="G11" t="str">
            <v xml:space="preserve">Gestionar acuerdos y convenios de cooperación, nacionales e internacionales, para el desarrollo de los campos de la Facultad en los diferentes niveles del Sistema Educativo. </v>
          </cell>
        </row>
        <row r="12">
          <cell r="F12" t="str">
            <v>13.4DEC</v>
          </cell>
          <cell r="G12" t="str">
            <v xml:space="preserve">Aumentar alianzas con organizaciones nacionales y extranjeras que potencien redes internacionales  y  el intercambio estudiantil y académico con universidades extranjeras, para la gestión de convenio y acuerdos de cooperación. </v>
          </cell>
        </row>
        <row r="13">
          <cell r="F13" t="str">
            <v>13.5DEC</v>
          </cell>
          <cell r="G13" t="str">
            <v xml:space="preserve">Impulsar la internacionalización de la FACES, tomando como primera instancia el escenario regional centroamericano del CSUCA, a través de la participación en Proyectos Regionales. </v>
          </cell>
        </row>
        <row r="14">
          <cell r="F14"/>
          <cell r="G14"/>
        </row>
        <row r="16">
          <cell r="F16"/>
          <cell r="G16"/>
        </row>
        <row r="17">
          <cell r="F17"/>
          <cell r="G17"/>
        </row>
      </sheetData>
      <sheetData sheetId="2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14.1 DEC</v>
          </cell>
          <cell r="G8" t="str">
            <v>Gestionar, renovar y dar seguimiento a convenios y acuerdos,  nacionales e internacionales de cooperación.</v>
          </cell>
        </row>
        <row r="9">
          <cell r="F9" t="str">
            <v>14.2 DEC</v>
          </cell>
          <cell r="G9" t="str">
            <v xml:space="preserve">Fomentar que los profesores y graduados sean miembros de organizaciones, asociaciones y sociedades científicas de los campos del conocimiento que desarrolla la FACES. </v>
          </cell>
        </row>
        <row r="10">
          <cell r="F10" t="str">
            <v>14.3 DEC</v>
          </cell>
          <cell r="G10" t="str">
            <v>Estimular la organización y la participación de Asociaciones de Profesionales, nacionales e internacionales en los campos propios de la FACES</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row r="33">
          <cell r="F33"/>
          <cell r="G33"/>
        </row>
        <row r="34">
          <cell r="F34"/>
          <cell r="G34"/>
        </row>
        <row r="35">
          <cell r="F35"/>
          <cell r="G35"/>
        </row>
      </sheetData>
      <sheetData sheetId="25">
        <row r="1">
          <cell r="F1" t="str">
            <v>GOBERNABILIDAD Y PROCESO DE GESTIÓN DESCENTRALIZADAS EN REDES</v>
          </cell>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15.1 DEC</v>
          </cell>
          <cell r="G10" t="str">
            <v xml:space="preserve">Organizar y mantener en funcionamiento los Comités Técnicos de las carreras de grado y posgrado. </v>
          </cell>
        </row>
        <row r="11">
          <cell r="F11" t="str">
            <v>15.2 DEC</v>
          </cell>
          <cell r="G11" t="str">
            <v>Integrar y mantener en funcionamiento la Junta Directiva de la FACES.</v>
          </cell>
        </row>
        <row r="12">
          <cell r="F12" t="str">
            <v>15.3 DEC</v>
          </cell>
          <cell r="G12" t="str">
            <v xml:space="preserve">Representantes del Consejo Universitario atienden de forma regular a sesiones ordinarias y extraordinarias convocadas por el Consejo Universitario.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sheetData>
      <sheetData sheetId="26">
        <row r="1">
          <cell r="F1" t="str">
            <v>DESARROLLO DEL SISTEMA DE EDUCACIÓN SUPERIOR</v>
          </cell>
          <cell r="G1"/>
        </row>
        <row r="2">
          <cell r="F2"/>
          <cell r="G2"/>
        </row>
        <row r="3">
          <cell r="F3"/>
          <cell r="G3"/>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sheetData>
      <sheetData sheetId="27">
        <row r="1">
          <cell r="F1" t="str">
            <v>GESTIÓN DE TECNOLOGÍAS DE INFORMACIÓN Y COMUNICACIÓN</v>
          </cell>
          <cell r="G1"/>
        </row>
        <row r="2">
          <cell r="F2"/>
          <cell r="G2"/>
        </row>
        <row r="3">
          <cell r="F3"/>
          <cell r="G3"/>
        </row>
        <row r="6">
          <cell r="F6"/>
          <cell r="G6"/>
        </row>
        <row r="7">
          <cell r="F7" t="str">
            <v>Correlativo de la Actividad</v>
          </cell>
          <cell r="G7" t="str">
            <v>ACTIVIDADES</v>
          </cell>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1.1 DEC</v>
          </cell>
          <cell r="G9" t="str">
            <v xml:space="preserve">Continuar con la ejecución de la ruta de desarrollo curricular de las Comisiones y Subcomisiones curriculares de los Departamentos y Carreras para su óptimo funcionamiento.  
</v>
          </cell>
        </row>
        <row r="10">
          <cell r="F10" t="str">
            <v>1.2 DEC</v>
          </cell>
          <cell r="G10" t="str">
            <v>Realizar talleres de capacitación continua con los docentes sobre los fundamentos y principios del Modelo Educativo de la UNAH buscando la promoción e incentivos para la innovación educativa.</v>
          </cell>
        </row>
        <row r="11">
          <cell r="F11" t="str">
            <v>1.3 DEC</v>
          </cell>
          <cell r="G11" t="str">
            <v>Establecer y mantener actualizado el Sistema de Estadísticas e Indicadores de la FACES por parte de todas las instancias de gestión académica y administrativa.</v>
          </cell>
        </row>
        <row r="12">
          <cell r="F12" t="str">
            <v>1.4 DEC</v>
          </cell>
          <cell r="G12" t="str">
            <v>Procurar el apoyo de universidades líderes, en la elaboración de nuevos planes de estudio, reformas y mejoramiento de programas de asignaturas para ajustarlas a las exigencias del desarrollo científico, tecnológico, y del entorno social.</v>
          </cell>
        </row>
        <row r="13">
          <cell r="F13" t="str">
            <v>1.5 DEC</v>
          </cell>
          <cell r="G13" t="str">
            <v>Gestionar la inversión institucional para la ejecución de los planes de mejora propuestos por las carreras de : grado y posgrado, como resultado de sus procesos de autoevaluación para acreditación de la calidad.</v>
          </cell>
        </row>
        <row r="14">
          <cell r="F14" t="str">
            <v>1.6DEC</v>
          </cell>
          <cell r="G14" t="str">
            <v>Fortalecer las carreras de Licenciatura en Ciencia y Tecnologías de la Información Geográfica,  y el Técnico en Sistemas de Información Geográfica con Énfasis en Catastro,  siguiendo lineamientos del Modelo Educativo y en consonancia con las necesidades sociales, las nuevas tendencias y la diversidad educativa.</v>
          </cell>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sheetData>
      <sheetData sheetId="1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t="str">
            <v>2.1 DEC</v>
          </cell>
          <cell r="G9" t="str">
            <v xml:space="preserve">Registrar en la  DICYP, desarrollar como Carga Académica y presentar avances y resultados de proyectos de investigación de los departamentos que previamente hayan sido identificadas como prioritarios dentro de los lineamientos de la UNAH, la Facultad y los Departamentos Académicos. </v>
          </cell>
        </row>
        <row r="10">
          <cell r="F10" t="str">
            <v>2.2 DEC</v>
          </cell>
          <cell r="G10" t="str">
            <v xml:space="preserve">Programar y crear condiciones en cada departamento académico para que sus docentes participen en el Diplomado de Investigación y otras formas de capacitación promovidos por la Dirección de Investigación Científica. </v>
          </cell>
        </row>
        <row r="11">
          <cell r="F11" t="str">
            <v>2.3 DEC</v>
          </cell>
          <cell r="G11" t="str">
            <v>Publicar periódicamente la Revista Ciencias Espaciales, en sus dos números de primavera y otoño, con los resultados de investigaciones importantes realizadas en los campos del conocimiento que desarrolla la Facultad.</v>
          </cell>
        </row>
        <row r="12">
          <cell r="F12" t="str">
            <v>2.4 DEC</v>
          </cell>
          <cell r="G12" t="str">
            <v xml:space="preserve">Participar en el Congreso de Investigación Científica de la UNAH.  Participar y/u organizar  otros eventos científicos nacionales e internacionales, para divulgar avances y resultados de los proyectos de investigación realizados por los profesores. </v>
          </cell>
        </row>
        <row r="13">
          <cell r="F13" t="str">
            <v>2.5 DEC</v>
          </cell>
          <cell r="G13" t="str">
            <v xml:space="preserve">Organizar y desarrollar anualmente las Jornadas de Investigación de Ciencias Espaciales para difundir los resultados de las investigaciones realizadas durante el Año Académico. </v>
          </cell>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t="str">
            <v>2.6 DEC</v>
          </cell>
          <cell r="G33" t="str">
            <v xml:space="preserve">Mantener en funcionamiento las Unidades de Gestión de Investigación creadas por área del conocimiento y los posgrados. </v>
          </cell>
        </row>
        <row r="34">
          <cell r="F34" t="str">
            <v>2.7 DEC</v>
          </cell>
          <cell r="G34" t="str">
            <v>Fortalecer y mantener en funcionamiento el Observatorio Astronómico Centroamericano de Suyapa, el Observatorio  Universitario de Ordenamiento Territorial, y el Instituto en Arqueoastronomía y Patrimonio Cultural y Natural.</v>
          </cell>
        </row>
        <row r="35">
          <cell r="F35" t="str">
            <v>2.8 DEC</v>
          </cell>
          <cell r="G35" t="str">
            <v xml:space="preserve">Gestionar la colaboración y el intercambio de profesores investigadores mediante convenios o acuerdos de cooperación, programas especiales de agencias de cooperación y otros organismos internacionales. </v>
          </cell>
        </row>
        <row r="36">
          <cell r="F36" t="str">
            <v>2.9 DEC</v>
          </cell>
          <cell r="G36"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37">
          <cell r="F37"/>
          <cell r="G37"/>
        </row>
        <row r="38">
          <cell r="F38"/>
          <cell r="G38"/>
        </row>
        <row r="39">
          <cell r="F39"/>
          <cell r="G39"/>
        </row>
        <row r="40">
          <cell r="F40"/>
          <cell r="G40"/>
        </row>
        <row r="41">
          <cell r="F41"/>
          <cell r="G41"/>
        </row>
        <row r="42">
          <cell r="F42"/>
          <cell r="G42"/>
        </row>
        <row r="43">
          <cell r="F43"/>
          <cell r="G43"/>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sheetData>
      <sheetData sheetId="13">
        <row r="1">
          <cell r="F1"/>
        </row>
        <row r="2">
          <cell r="F2"/>
        </row>
        <row r="3">
          <cell r="F3"/>
        </row>
        <row r="4">
          <cell r="F4"/>
        </row>
        <row r="5">
          <cell r="F5"/>
          <cell r="G5"/>
        </row>
        <row r="6">
          <cell r="F6" t="str">
            <v>Correlativo de la Actividad</v>
          </cell>
          <cell r="G6" t="str">
            <v>ACTIVIDADES</v>
          </cell>
        </row>
        <row r="7">
          <cell r="F7"/>
          <cell r="G7"/>
        </row>
        <row r="8">
          <cell r="F8"/>
          <cell r="G8"/>
        </row>
        <row r="9">
          <cell r="F9"/>
          <cell r="G9"/>
        </row>
        <row r="10">
          <cell r="F10" t="str">
            <v>3.1 DEC</v>
          </cell>
          <cell r="G10" t="str">
            <v>Mantener en funcionamiento los Comités de Vinculación creados en cada unidad académica para promover y gestionar el desarrollo de proyectos asignados como Carga Académica y regristrados en la Dirección de Vinculación Universidad Sociedad. .DCTIG desarrolla anualmente 1 cursos de capacitación en el marco del proyecto cursos de actualizacion SIG, PR, GPS, Impartido a los Centros Regionales. El DCTIG desarrolla anualmente 6 seminarios en Tecnologias de la Informacion Geografica.</v>
          </cell>
        </row>
        <row r="11">
          <cell r="F11" t="str">
            <v>3.2 DEC</v>
          </cell>
          <cell r="G11" t="str">
            <v xml:space="preserve">Realizar semestralmente jornadas para socializar, actualizar y aplicar políticas de vinculación de la FACES con la Sociedad. </v>
          </cell>
        </row>
        <row r="12">
          <cell r="F12" t="str">
            <v>3.3 DEC</v>
          </cell>
          <cell r="G12" t="str">
            <v>Promover la suscripción y la consecuente ejecución de convenios o acuerdos de cooperación en apoyo al desarrollo de proyectos de vinculación de la Universidad con la Sociedad.  Promover ante instituciones publicas y privadas la oferta de la segunda edicion del Diplomado en Gestion Catastral, Proceso de matricula y desarrollo del diplomado</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t="str">
            <v>3.4 DEC</v>
          </cell>
          <cell r="G36" t="str">
            <v xml:space="preserve">Publicar anualmente el Catálogo de Vinculación de la FACES con la Sociedad para divulgar proyectos de Vinculación Universidad - Sociedad; y participar en ferias y presentaciones de libros, y elaboración de reportajes culturales, especialmente relacionados con los campos del conocimiento que desarrolla la Facultad. </v>
          </cell>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sheetData>
      <sheetData sheetId="1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4.1DEC</v>
          </cell>
          <cell r="G8" t="str">
            <v>Implementar la Estructura Académica organizativa de la FACES y nombrar docentes para las Escuelas , Departamentos y carreras , en cantidad necesaria para el cumplimiento de las funciones académicas.</v>
          </cell>
        </row>
        <row r="9">
          <cell r="F9" t="str">
            <v>4.2DEC</v>
          </cell>
          <cell r="G9" t="str">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ell>
        </row>
        <row r="10">
          <cell r="F10" t="str">
            <v>4.3DEC</v>
          </cell>
          <cell r="G10" t="str">
            <v>Gestionar el aumento de la inversión institucional para que los  departamentos  y carreras  de posgrados, grado y técnicos universitarios  cuenten con suficientes docentes dedicados y especializados en las áreas disciplinares requeridas.</v>
          </cell>
        </row>
        <row r="11">
          <cell r="F11" t="str">
            <v>4.4DEC</v>
          </cell>
          <cell r="G11" t="str">
            <v xml:space="preserve">Elaborar y mantener en funcionamiento un programa de capacitación continua que involucre a  todos los docentes de la Facultad. </v>
          </cell>
        </row>
        <row r="12">
          <cell r="F12" t="str">
            <v>4.5DEC</v>
          </cell>
          <cell r="G12" t="str">
            <v>Participar en la  socialización  e implementación de evaluaciones periódicas del desempeño del personal docente y administrativo de la FACES.</v>
          </cell>
        </row>
        <row r="13">
          <cell r="F13"/>
          <cell r="G13"/>
        </row>
        <row r="18">
          <cell r="F18"/>
          <cell r="G18"/>
        </row>
        <row r="19">
          <cell r="F19"/>
          <cell r="G19"/>
        </row>
        <row r="20">
          <cell r="F20"/>
          <cell r="G20"/>
        </row>
        <row r="21">
          <cell r="F21"/>
          <cell r="G21"/>
        </row>
        <row r="22">
          <cell r="F22"/>
          <cell r="G22"/>
        </row>
        <row r="23">
          <cell r="F23"/>
          <cell r="G23"/>
        </row>
        <row r="24">
          <cell r="F24"/>
          <cell r="G24"/>
        </row>
      </sheetData>
      <sheetData sheetId="15">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5.1 DEC</v>
          </cell>
          <cell r="G10" t="str">
            <v xml:space="preserve">Realizar jornadas de inducción, seguimiento a los estudiantes, censo de matrícula , asesoría técnica,  e inversión sobre el ingreso, permanencia y egreso., estímulos académicos  para el logro de su excelencia académica y profesional. </v>
          </cell>
        </row>
        <row r="11">
          <cell r="F11" t="str">
            <v>5.2 DEC</v>
          </cell>
          <cell r="G11" t="str">
            <v xml:space="preserve">Fortalecer las colecciones bibliográficas y centros de documentación de la FACES, así como gestionar y mantener acceso al sistema virtual para la obtención de documentos y materiales de trabajo en línea por parte de profesores y estudiantes. </v>
          </cell>
        </row>
        <row r="12">
          <cell r="F12" t="str">
            <v>5.3 DEC</v>
          </cell>
          <cell r="G12" t="str">
            <v xml:space="preserve">Hacer participe a los estudiantes de los procesos de elaboracióm, revisión, divulgación y aplicación eficiente de la reglamentación estudiantil.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16">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6.1 DEC</v>
          </cell>
          <cell r="G8" t="str">
            <v xml:space="preserve">Fortalecer el desarrollo de programas de cooperación y capacitación en cada uno de los campos que desarrolla la Facultad. </v>
          </cell>
        </row>
        <row r="9">
          <cell r="F9" t="str">
            <v xml:space="preserve">6.2 DEC </v>
          </cell>
          <cell r="G9" t="str">
            <v xml:space="preserve">Desarrollar y ofertar en línea asignaturas generales servidas por los departamentos académicos, para beneficio de estudiantes de Ciudad Universitaria y de los Centros Regionales.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sheetData>
      <sheetData sheetId="17">
        <row r="1">
          <cell r="F1"/>
          <cell r="G1"/>
        </row>
        <row r="2">
          <cell r="F2"/>
          <cell r="G2"/>
        </row>
        <row r="3">
          <cell r="F3" t="str">
            <v>Correlativo de la Actividad</v>
          </cell>
          <cell r="G3" t="str">
            <v>ACTIVIDADES</v>
          </cell>
        </row>
        <row r="4">
          <cell r="F4"/>
          <cell r="G4"/>
        </row>
        <row r="5">
          <cell r="F5"/>
          <cell r="G5"/>
        </row>
        <row r="6">
          <cell r="F6"/>
          <cell r="G6"/>
        </row>
        <row r="7">
          <cell r="F7" t="str">
            <v xml:space="preserve">7.1 DEC </v>
          </cell>
          <cell r="G7" t="str">
            <v xml:space="preserve">Programar la realización periódica de jornadas de formación en valores morales y éticos, profesionales y sociales. </v>
          </cell>
        </row>
        <row r="8">
          <cell r="F8" t="str">
            <v>7.2 DEC</v>
          </cell>
          <cell r="G8" t="str">
            <v xml:space="preserve">Promover la participación de los estuidantes en los procesos de valoración del desempeño docente. </v>
          </cell>
        </row>
        <row r="9">
          <cell r="F9" t="str">
            <v>7.3 DEC</v>
          </cell>
          <cell r="G9" t="str">
            <v xml:space="preserve">Elaborar y presentar informes trimestrales del Plan Operativo Anual - Presupuesto, Informes de la gestión por resultados y demás que se soliciten. </v>
          </cell>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8">
          <cell r="F38"/>
          <cell r="G38"/>
        </row>
        <row r="39">
          <cell r="F39"/>
          <cell r="G39"/>
        </row>
        <row r="40">
          <cell r="F40"/>
          <cell r="G40"/>
        </row>
        <row r="41">
          <cell r="F41"/>
          <cell r="G41"/>
        </row>
      </sheetData>
      <sheetData sheetId="18">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7">
          <cell r="F27"/>
          <cell r="G27"/>
        </row>
        <row r="28">
          <cell r="F28"/>
          <cell r="G28"/>
        </row>
        <row r="29">
          <cell r="F29"/>
          <cell r="G29"/>
        </row>
        <row r="30">
          <cell r="F30"/>
          <cell r="G30"/>
        </row>
        <row r="31">
          <cell r="F31"/>
          <cell r="G31"/>
        </row>
        <row r="32">
          <cell r="F32"/>
          <cell r="G32"/>
        </row>
      </sheetData>
      <sheetData sheetId="19">
        <row r="1">
          <cell r="F1"/>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sheetData>
      <sheetData sheetId="20">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10.1 CGP</v>
          </cell>
          <cell r="G8" t="str">
            <v xml:space="preserve">Realizar procesos de revisión y análisis permanentes de perfil de los graduados de las carreras y campos de posgrado de acuerdo a las demandas laborales de profesionales. </v>
          </cell>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t="str">
            <v>10.2 CGP</v>
          </cell>
          <cell r="G18" t="str">
            <v>Realizar periódicamente encuestas de satisfacción de los graduados de las carreras de posgrado.</v>
          </cell>
        </row>
        <row r="19">
          <cell r="F19" t="str">
            <v>10.3 CGP</v>
          </cell>
          <cell r="G19" t="str">
            <v>Realizar periódicamente encuestas de empleadores y  graduados acerca del desempeño laboral de los graduados de los posgrados.</v>
          </cell>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sheetData>
      <sheetData sheetId="21">
        <row r="3">
          <cell r="F3"/>
          <cell r="G3"/>
        </row>
        <row r="4">
          <cell r="F4"/>
          <cell r="G4"/>
        </row>
        <row r="5">
          <cell r="F5" t="str">
            <v>Correlativo de la Actividad</v>
          </cell>
          <cell r="G5" t="str">
            <v>ACTIVIDADES</v>
          </cell>
        </row>
        <row r="6">
          <cell r="F6"/>
          <cell r="G6"/>
        </row>
        <row r="7">
          <cell r="F7"/>
          <cell r="G7"/>
        </row>
        <row r="8">
          <cell r="F8"/>
          <cell r="G8"/>
        </row>
        <row r="9">
          <cell r="F9" t="str">
            <v>11.1 DEC</v>
          </cell>
          <cell r="G9" t="str">
            <v xml:space="preserve">Mantener actualizada la información, monitorear y evaluar continuamente el funcionamiento de la página web, Aulas virtuales, y el SAFI utilizadas para el desarrollo de cada una de las actividades académicas y administrativas realizadas por la FACES. </v>
          </cell>
        </row>
        <row r="10">
          <cell r="F10" t="str">
            <v>11.2 DEC</v>
          </cell>
          <cell r="G10" t="str">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Gestionar ampliacion del edifici k2 para alvergar las actividades de docencia a nivel de grado y posgrado de DCTIG y MOGT , y mejorar el espacio físico de aulas, laboratorios, salones de conferencias y oficinas que utilizan estudiantes, profesores y público en general que participa en las actividades académicas de la FACES. </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t="str">
            <v>11.3 DEC</v>
          </cell>
          <cell r="G22" t="str">
            <v xml:space="preserve">Gestionar los nombramientos, contrataciones del personal docente, administrativo y de servicio de la FACES. Gestionar el nombramiento  del jefe  Departamento CTIG, Coordinador de LCTIG y el coordinador de TUSIGC; Contratar 5 profesores titulares para realizar adecuadamente las funciones de docencia, investigación, vinculación y gestión académica.
</v>
          </cell>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9">
          <cell r="F39"/>
          <cell r="G39"/>
        </row>
        <row r="40">
          <cell r="F40"/>
          <cell r="G40"/>
        </row>
        <row r="41">
          <cell r="F41"/>
          <cell r="G41"/>
        </row>
        <row r="42">
          <cell r="F42"/>
          <cell r="G42"/>
        </row>
        <row r="43">
          <cell r="F43"/>
          <cell r="G43"/>
        </row>
      </sheetData>
      <sheetData sheetId="22">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12.1 DEC</v>
          </cell>
          <cell r="G8" t="str">
            <v xml:space="preserve">Gestionar plazas de docentes y administrativos para la Facultad y realizar procesos de selección e inducción del nuevo personal. </v>
          </cell>
        </row>
        <row r="9">
          <cell r="F9" t="str">
            <v>12.2 DEC</v>
          </cell>
          <cell r="G9" t="str">
            <v xml:space="preserve">Implementar cursos, talleres y otras formas de capacitación y formación del personal docente y administrativo, dentro de los programas marco de formación y capacitación continua. </v>
          </cell>
        </row>
        <row r="10">
          <cell r="F10" t="str">
            <v>12.3 DEC</v>
          </cell>
          <cell r="G10" t="str">
            <v xml:space="preserve">Promover que las personas relacionadas con la FACES participen en procesos instituciones de gestión del egreso y vínculo social e institucional del personal. </v>
          </cell>
        </row>
        <row r="11">
          <cell r="F11" t="str">
            <v>12.4 DEC</v>
          </cell>
          <cell r="G11" t="str">
            <v xml:space="preserve">Diseñar, aprobar e implementar un programa de relevo del personal docente y administrativo. </v>
          </cell>
        </row>
        <row r="12">
          <cell r="F12"/>
          <cell r="G12"/>
        </row>
      </sheetData>
      <sheetData sheetId="23">
        <row r="1">
          <cell r="F1"/>
          <cell r="G1"/>
        </row>
        <row r="2">
          <cell r="F2"/>
          <cell r="G2"/>
        </row>
        <row r="3">
          <cell r="F3"/>
          <cell r="G3"/>
        </row>
        <row r="4">
          <cell r="F4"/>
          <cell r="G4"/>
        </row>
        <row r="5">
          <cell r="F5" t="str">
            <v>Correlativo de la Actividad</v>
          </cell>
          <cell r="G5" t="str">
            <v>ACTIVIDADES</v>
          </cell>
        </row>
        <row r="6">
          <cell r="F6"/>
          <cell r="G6"/>
        </row>
        <row r="7">
          <cell r="F7"/>
          <cell r="G7"/>
        </row>
        <row r="8">
          <cell r="F8"/>
          <cell r="G8"/>
        </row>
        <row r="9">
          <cell r="F9" t="str">
            <v>13.1 DEC</v>
          </cell>
          <cell r="G9" t="str">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docencia,investigación y vinculación de la FACES. </v>
          </cell>
        </row>
        <row r="10">
          <cell r="F10" t="str">
            <v>13.2DEC</v>
          </cell>
          <cell r="G10" t="str">
            <v xml:space="preserve"> Organizar y promover la participación en capacitaciones y el desarrollo de experiencias educativas en el nivel superior de los campos que desarrolla la FACES, con participación de Posgrados.</v>
          </cell>
        </row>
        <row r="11">
          <cell r="F11" t="str">
            <v>13.3DEC</v>
          </cell>
          <cell r="G11" t="str">
            <v xml:space="preserve">Gestionar acuerdos y convenios de cooperación, nacionales e internacionales, para el desarrollo de los campos de la Facultad en los diferentes niveles del Sistema Educativo. </v>
          </cell>
        </row>
        <row r="12">
          <cell r="F12" t="str">
            <v>13.4DEC</v>
          </cell>
          <cell r="G12" t="str">
            <v xml:space="preserve">Aumentar alianzas con organizaciones nacionales y extranjeras que potencien redes internacionales  y  el intercambio estudiantil y académico con universidades extranjeras, para la gestión de convenio y acuerdos de cooperación. </v>
          </cell>
        </row>
        <row r="13">
          <cell r="F13" t="str">
            <v>13.5DEC</v>
          </cell>
          <cell r="G13" t="str">
            <v xml:space="preserve">Impulsar la internacionalización de la FACES, tomando como primera instancia el escenario regional centroamericano del CSUCA, a través de la participación en Proyectos Regionales. </v>
          </cell>
        </row>
        <row r="14">
          <cell r="F14"/>
          <cell r="G14"/>
        </row>
        <row r="16">
          <cell r="F16"/>
          <cell r="G16"/>
        </row>
        <row r="17">
          <cell r="F17"/>
          <cell r="G17"/>
        </row>
      </sheetData>
      <sheetData sheetId="24">
        <row r="1">
          <cell r="F1"/>
          <cell r="G1"/>
        </row>
        <row r="2">
          <cell r="F2"/>
          <cell r="G2"/>
        </row>
        <row r="3">
          <cell r="F3"/>
          <cell r="G3"/>
        </row>
        <row r="4">
          <cell r="F4" t="str">
            <v>Correlativo de la Actividad</v>
          </cell>
          <cell r="G4" t="str">
            <v>ACTIVIDADES</v>
          </cell>
        </row>
        <row r="5">
          <cell r="F5"/>
          <cell r="G5"/>
        </row>
        <row r="6">
          <cell r="F6"/>
          <cell r="G6"/>
        </row>
        <row r="7">
          <cell r="F7"/>
          <cell r="G7"/>
        </row>
        <row r="8">
          <cell r="F8" t="str">
            <v>14.1 DEC</v>
          </cell>
          <cell r="G8" t="str">
            <v>Gestionar, renovar y dar seguimiento a convenios y acuerdos,  nacionales e internacionales de cooperación.</v>
          </cell>
        </row>
        <row r="9">
          <cell r="F9" t="str">
            <v>14.2 DEC</v>
          </cell>
          <cell r="G9" t="str">
            <v xml:space="preserve">Fomentar que los profesores y graduados sean miembros de organizaciones, asociaciones y sociedades científicas de los campos del conocimiento que desarrolla la FACES. </v>
          </cell>
        </row>
        <row r="10">
          <cell r="F10" t="str">
            <v>14.3 DEC</v>
          </cell>
          <cell r="G10" t="str">
            <v>Estimular la organización y la participación de Asociaciones de Profesionales, nacionales e internacionales en los campos propios de la FACES</v>
          </cell>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row r="33">
          <cell r="F33"/>
          <cell r="G33"/>
        </row>
        <row r="34">
          <cell r="F34"/>
          <cell r="G34"/>
        </row>
        <row r="35">
          <cell r="F35"/>
          <cell r="G35"/>
        </row>
      </sheetData>
      <sheetData sheetId="25">
        <row r="1">
          <cell r="F1" t="str">
            <v>GOBERNABILIDAD Y PROCESO DE GESTIÓN DESCENTRALIZADAS EN REDES</v>
          </cell>
          <cell r="G1"/>
        </row>
        <row r="2">
          <cell r="F2"/>
          <cell r="G2"/>
        </row>
        <row r="3">
          <cell r="F3"/>
          <cell r="G3"/>
        </row>
        <row r="4">
          <cell r="F4"/>
          <cell r="G4"/>
        </row>
        <row r="5">
          <cell r="F5"/>
          <cell r="G5"/>
        </row>
        <row r="6">
          <cell r="F6" t="str">
            <v>Correlativo de la Actividad</v>
          </cell>
          <cell r="G6" t="str">
            <v>ACTIVIDADES</v>
          </cell>
        </row>
        <row r="7">
          <cell r="F7"/>
          <cell r="G7"/>
        </row>
        <row r="8">
          <cell r="F8"/>
          <cell r="G8"/>
        </row>
        <row r="9">
          <cell r="F9"/>
          <cell r="G9"/>
        </row>
        <row r="10">
          <cell r="F10" t="str">
            <v>15.1 DEC</v>
          </cell>
          <cell r="G10" t="str">
            <v xml:space="preserve">Organizar y mantener en funcionamiento los Comités Técnicos de las carreras de grado y posgrado. </v>
          </cell>
        </row>
        <row r="11">
          <cell r="F11" t="str">
            <v>15.2 DEC</v>
          </cell>
          <cell r="G11" t="str">
            <v>Integrar y mantener en funcionamiento la Junta Directiva de la FACES.</v>
          </cell>
        </row>
        <row r="12">
          <cell r="F12" t="str">
            <v>15.3 DEC</v>
          </cell>
          <cell r="G12" t="str">
            <v xml:space="preserve">Representantes del Consejo Universitario atienden de forma regular a sesiones ordinarias y extraordinarias convocadas por el Consejo Universitario. </v>
          </cell>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2">
          <cell r="F32"/>
          <cell r="G32"/>
        </row>
      </sheetData>
      <sheetData sheetId="26">
        <row r="1">
          <cell r="F1" t="str">
            <v>DESARROLLO DEL SISTEMA DE EDUCACIÓN SUPERIOR</v>
          </cell>
          <cell r="G1"/>
        </row>
        <row r="2">
          <cell r="F2"/>
          <cell r="G2"/>
        </row>
        <row r="3">
          <cell r="F3"/>
          <cell r="G3"/>
        </row>
        <row r="5">
          <cell r="F5"/>
          <cell r="G5"/>
        </row>
        <row r="6">
          <cell r="F6" t="str">
            <v>Correlativo de la Actividad</v>
          </cell>
          <cell r="G6" t="str">
            <v>ACTIVIDADES</v>
          </cell>
        </row>
        <row r="7">
          <cell r="F7"/>
          <cell r="G7"/>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sheetData>
      <sheetData sheetId="27">
        <row r="1">
          <cell r="F1" t="str">
            <v>GESTIÓN DE TECNOLOGÍAS DE INFORMACIÓN Y COMUNICACIÓN</v>
          </cell>
          <cell r="G1"/>
        </row>
        <row r="2">
          <cell r="F2"/>
          <cell r="G2"/>
        </row>
        <row r="3">
          <cell r="F3"/>
          <cell r="G3"/>
        </row>
        <row r="6">
          <cell r="F6"/>
          <cell r="G6"/>
        </row>
        <row r="7">
          <cell r="F7" t="str">
            <v>Correlativo de la Actividad</v>
          </cell>
          <cell r="G7" t="str">
            <v>ACTIVIDADES</v>
          </cell>
        </row>
        <row r="8">
          <cell r="F8"/>
          <cell r="G8"/>
        </row>
        <row r="9">
          <cell r="F9"/>
          <cell r="G9"/>
        </row>
        <row r="10">
          <cell r="F10"/>
          <cell r="G10"/>
        </row>
        <row r="11">
          <cell r="F11"/>
          <cell r="G11"/>
        </row>
        <row r="12">
          <cell r="F12"/>
          <cell r="G12"/>
        </row>
        <row r="13">
          <cell r="F13"/>
          <cell r="G13"/>
        </row>
        <row r="14">
          <cell r="F14"/>
          <cell r="G14"/>
        </row>
        <row r="15">
          <cell r="F15"/>
          <cell r="G15"/>
        </row>
        <row r="16">
          <cell r="F16"/>
          <cell r="G16"/>
        </row>
        <row r="17">
          <cell r="F17"/>
          <cell r="G17"/>
        </row>
        <row r="18">
          <cell r="F18"/>
          <cell r="G18"/>
        </row>
        <row r="19">
          <cell r="F19"/>
          <cell r="G19"/>
        </row>
        <row r="20">
          <cell r="F20"/>
          <cell r="G20"/>
        </row>
        <row r="21">
          <cell r="F21"/>
          <cell r="G21"/>
        </row>
        <row r="22">
          <cell r="F22"/>
          <cell r="G22"/>
        </row>
        <row r="23">
          <cell r="F23"/>
          <cell r="G23"/>
        </row>
        <row r="24">
          <cell r="F24"/>
          <cell r="G24"/>
        </row>
        <row r="25">
          <cell r="F25"/>
          <cell r="G25"/>
        </row>
        <row r="26">
          <cell r="F26"/>
          <cell r="G26"/>
        </row>
        <row r="27">
          <cell r="F27"/>
          <cell r="G27"/>
        </row>
        <row r="28">
          <cell r="F28"/>
          <cell r="G28"/>
        </row>
        <row r="29">
          <cell r="F29"/>
          <cell r="G29"/>
        </row>
        <row r="30">
          <cell r="F30"/>
          <cell r="G30"/>
        </row>
        <row r="31">
          <cell r="F31"/>
          <cell r="G31"/>
        </row>
        <row r="32">
          <cell r="F32"/>
          <cell r="G32"/>
        </row>
        <row r="33">
          <cell r="F33"/>
          <cell r="G33"/>
        </row>
        <row r="34">
          <cell r="F34"/>
          <cell r="G34"/>
        </row>
        <row r="35">
          <cell r="F35"/>
          <cell r="G35"/>
        </row>
        <row r="36">
          <cell r="F36"/>
          <cell r="G36"/>
        </row>
        <row r="37">
          <cell r="F37"/>
          <cell r="G37"/>
        </row>
        <row r="38">
          <cell r="F38"/>
          <cell r="G38"/>
        </row>
        <row r="39">
          <cell r="F39"/>
          <cell r="G39"/>
        </row>
        <row r="40">
          <cell r="F40"/>
          <cell r="G40"/>
        </row>
        <row r="41">
          <cell r="F41"/>
          <cell r="G41"/>
        </row>
        <row r="42">
          <cell r="F42"/>
          <cell r="G42"/>
        </row>
        <row r="43">
          <cell r="F43"/>
          <cell r="G43"/>
        </row>
        <row r="44">
          <cell r="F44"/>
          <cell r="G44"/>
        </row>
        <row r="45">
          <cell r="F45"/>
          <cell r="G45"/>
        </row>
        <row r="46">
          <cell r="F46"/>
          <cell r="G46"/>
        </row>
        <row r="47">
          <cell r="F47"/>
          <cell r="G47"/>
        </row>
        <row r="48">
          <cell r="F48"/>
          <cell r="G48"/>
        </row>
        <row r="49">
          <cell r="F49"/>
          <cell r="G49"/>
        </row>
        <row r="50">
          <cell r="F50"/>
          <cell r="G50"/>
        </row>
        <row r="51">
          <cell r="F51"/>
          <cell r="G51"/>
        </row>
        <row r="52">
          <cell r="F52"/>
          <cell r="G52"/>
        </row>
        <row r="53">
          <cell r="F53"/>
          <cell r="G53"/>
        </row>
        <row r="54">
          <cell r="F54"/>
          <cell r="G54"/>
        </row>
        <row r="55">
          <cell r="F55"/>
          <cell r="G55"/>
        </row>
        <row r="56">
          <cell r="F56"/>
          <cell r="G56"/>
        </row>
        <row r="57">
          <cell r="F57"/>
          <cell r="G57"/>
        </row>
        <row r="58">
          <cell r="F58"/>
          <cell r="G58"/>
        </row>
        <row r="59">
          <cell r="F59"/>
          <cell r="G59"/>
        </row>
        <row r="60">
          <cell r="F60"/>
          <cell r="G60"/>
        </row>
        <row r="61">
          <cell r="F61"/>
          <cell r="G61"/>
        </row>
        <row r="62">
          <cell r="F62"/>
          <cell r="G62"/>
        </row>
        <row r="63">
          <cell r="F63"/>
          <cell r="G63"/>
        </row>
        <row r="64">
          <cell r="F64"/>
          <cell r="G64"/>
        </row>
        <row r="65">
          <cell r="F65"/>
          <cell r="G65"/>
        </row>
        <row r="66">
          <cell r="F66"/>
          <cell r="G66"/>
        </row>
        <row r="67">
          <cell r="F67"/>
          <cell r="G67"/>
        </row>
        <row r="68">
          <cell r="F68"/>
          <cell r="G68"/>
        </row>
        <row r="69">
          <cell r="F69"/>
          <cell r="G69"/>
        </row>
        <row r="70">
          <cell r="F70"/>
          <cell r="G70"/>
        </row>
        <row r="71">
          <cell r="F71"/>
          <cell r="G71"/>
        </row>
        <row r="72">
          <cell r="F72"/>
          <cell r="G72"/>
        </row>
        <row r="73">
          <cell r="F73"/>
          <cell r="G73"/>
        </row>
        <row r="74">
          <cell r="F74"/>
          <cell r="G74"/>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id="1" name="Tabla17" displayName="Tabla17" ref="B3:C13" totalsRowShown="0" headerRowDxfId="39" dataDxfId="38">
  <autoFilter ref="B3:C13"/>
  <tableColumns count="2">
    <tableColumn id="1" name="Descripción" dataDxfId="37"/>
    <tableColumn id="2" name="Monto" dataDxfId="36"/>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35" dataDxfId="34">
  <autoFilter ref="B39:D57"/>
  <tableColumns count="3">
    <tableColumn id="1" name="Descripción" dataDxfId="33"/>
    <tableColumn id="2" name="Cantidad" dataDxfId="32"/>
    <tableColumn id="3" name="Montos" dataDxfId="31">
      <calculatedColumnFormula>SUMIF('2. CONTRATACION DE PERSONAL'!C:C,'2. CONTRATACION DE PERSONAL'!#REF!,'2.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0" dataDxfId="29">
  <autoFilter ref="B68:D80"/>
  <tableColumns count="3">
    <tableColumn id="1" name="Descripción" dataDxfId="28"/>
    <tableColumn id="2" name="Cantidad" dataDxfId="27"/>
    <tableColumn id="3" name="Montos" dataDxfId="26">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25">
  <autoFilter ref="B85:D103"/>
  <tableColumns count="3">
    <tableColumn id="1" name="Descripción " dataDxfId="24"/>
    <tableColumn id="2" name="Cantidad" dataDxfId="23"/>
    <tableColumn id="3" name="Montos" dataDxfId="22">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1" tableBorderDxfId="20">
  <autoFilter ref="H3:I14"/>
  <tableColumns count="2">
    <tableColumn id="1" name="Dimensión" dataDxfId="19"/>
    <tableColumn id="2" name="Monto" dataDxfId="18"/>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17" tableBorderDxfId="16">
  <autoFilter ref="H17:I25"/>
  <tableColumns count="2">
    <tableColumn id="1" name="Dimensión" dataDxfId="15"/>
    <tableColumn id="2" name="Monto" dataDxfId="14"/>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0" totalsRowShown="0" headerRowDxfId="13" headerRowBorderDxfId="12" tableBorderDxfId="11">
  <autoFilter ref="E7:F10"/>
  <tableColumns count="2">
    <tableColumn id="1" name="Presupuesto" dataDxfId="10"/>
    <tableColumn id="2" name=" Monto " dataDxfId="9">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706"/>
      <c r="U2" s="706"/>
      <c r="V2" s="706"/>
      <c r="W2" s="706"/>
      <c r="X2" s="706"/>
      <c r="Y2" s="706"/>
      <c r="Z2" s="706"/>
      <c r="AA2" s="706"/>
      <c r="AB2" s="706"/>
      <c r="AC2" s="706" t="s">
        <v>1</v>
      </c>
      <c r="AD2" s="706"/>
      <c r="AE2" s="706"/>
      <c r="AF2" s="706"/>
      <c r="AG2" s="706"/>
      <c r="AH2" s="706"/>
      <c r="AI2" s="706"/>
      <c r="AJ2" s="706"/>
    </row>
    <row r="3" spans="2:36" ht="16.5" customHeight="1" x14ac:dyDescent="0.25">
      <c r="B3" s="32" t="s">
        <v>2</v>
      </c>
      <c r="C3" s="32"/>
      <c r="D3" s="32"/>
      <c r="E3" s="32"/>
      <c r="F3" s="32"/>
      <c r="G3" s="32"/>
      <c r="H3" s="32"/>
      <c r="I3" s="32"/>
      <c r="J3" s="32"/>
      <c r="K3" s="32"/>
      <c r="L3" s="32"/>
      <c r="M3" s="32"/>
      <c r="N3" s="32"/>
      <c r="O3" s="32"/>
      <c r="P3" s="32"/>
      <c r="Q3" s="32"/>
      <c r="R3" s="32"/>
      <c r="S3" s="32"/>
      <c r="T3" s="706"/>
      <c r="U3" s="706"/>
      <c r="V3" s="706"/>
      <c r="W3" s="706"/>
      <c r="X3" s="706"/>
      <c r="Y3" s="706"/>
      <c r="Z3" s="706"/>
      <c r="AA3" s="706"/>
      <c r="AB3" s="706"/>
      <c r="AC3" s="706" t="s">
        <v>2</v>
      </c>
      <c r="AD3" s="706"/>
      <c r="AE3" s="706"/>
      <c r="AF3" s="706"/>
      <c r="AG3" s="706"/>
      <c r="AH3" s="706"/>
      <c r="AI3" s="706"/>
      <c r="AJ3" s="706"/>
    </row>
    <row r="4" spans="2:36" ht="12.75" customHeight="1" x14ac:dyDescent="0.25">
      <c r="B4" s="32" t="s">
        <v>3</v>
      </c>
      <c r="C4" s="32"/>
      <c r="D4" s="32"/>
      <c r="E4" s="32"/>
      <c r="F4" s="32"/>
      <c r="G4" s="32"/>
      <c r="H4" s="32"/>
      <c r="I4" s="32"/>
      <c r="J4" s="32"/>
      <c r="K4" s="32"/>
      <c r="L4" s="32"/>
      <c r="M4" s="32"/>
      <c r="N4" s="32"/>
      <c r="O4" s="32"/>
      <c r="P4" s="32"/>
      <c r="Q4" s="32"/>
      <c r="R4" s="32"/>
      <c r="S4" s="32"/>
      <c r="T4" s="706"/>
      <c r="U4" s="706"/>
      <c r="V4" s="706"/>
      <c r="W4" s="706"/>
      <c r="X4" s="706"/>
      <c r="Y4" s="706"/>
      <c r="Z4" s="706"/>
      <c r="AA4" s="706"/>
      <c r="AB4" s="706"/>
      <c r="AC4" s="706" t="s">
        <v>3</v>
      </c>
      <c r="AD4" s="706"/>
      <c r="AE4" s="706"/>
      <c r="AF4" s="706"/>
      <c r="AG4" s="706"/>
      <c r="AH4" s="706"/>
      <c r="AI4" s="706"/>
      <c r="AJ4" s="706"/>
    </row>
    <row r="5" spans="2:36" ht="15.75" x14ac:dyDescent="0.25">
      <c r="B5" s="2"/>
      <c r="C5" s="2"/>
      <c r="D5" s="2"/>
    </row>
    <row r="6" spans="2:36" ht="16.5" thickBot="1" x14ac:dyDescent="0.3">
      <c r="B6" s="2"/>
      <c r="C6" s="2"/>
      <c r="D6" s="2"/>
    </row>
    <row r="7" spans="2:36" ht="75.75" customHeight="1" x14ac:dyDescent="0.25">
      <c r="B7" s="703" t="s">
        <v>4</v>
      </c>
      <c r="C7" s="703" t="s">
        <v>5</v>
      </c>
      <c r="D7" s="703" t="s">
        <v>6</v>
      </c>
      <c r="E7" s="712" t="s">
        <v>7</v>
      </c>
      <c r="F7" s="703" t="s">
        <v>8</v>
      </c>
      <c r="G7" s="712" t="s">
        <v>9</v>
      </c>
      <c r="H7" s="701" t="s">
        <v>10</v>
      </c>
      <c r="I7" s="701" t="s">
        <v>11</v>
      </c>
      <c r="J7" s="701" t="s">
        <v>12</v>
      </c>
      <c r="K7" s="701"/>
      <c r="L7" s="701" t="s">
        <v>13</v>
      </c>
      <c r="M7" s="701"/>
      <c r="N7" s="701"/>
      <c r="O7" s="701"/>
      <c r="P7" s="701"/>
      <c r="Q7" s="701"/>
      <c r="R7" s="701"/>
      <c r="S7" s="701"/>
      <c r="T7" s="703" t="s">
        <v>14</v>
      </c>
      <c r="U7" s="701" t="s">
        <v>15</v>
      </c>
      <c r="V7" s="701" t="s">
        <v>16</v>
      </c>
      <c r="W7" s="701"/>
      <c r="X7" s="701" t="s">
        <v>17</v>
      </c>
      <c r="Y7" s="701" t="s">
        <v>18</v>
      </c>
      <c r="Z7" s="701"/>
      <c r="AA7" s="701" t="s">
        <v>19</v>
      </c>
      <c r="AB7" s="701" t="s">
        <v>20</v>
      </c>
      <c r="AC7" s="707" t="s">
        <v>21</v>
      </c>
      <c r="AD7" s="707"/>
      <c r="AE7" s="707"/>
      <c r="AF7" s="707"/>
      <c r="AG7" s="701" t="s">
        <v>22</v>
      </c>
      <c r="AH7" s="701" t="s">
        <v>23</v>
      </c>
      <c r="AI7" s="701" t="s">
        <v>24</v>
      </c>
      <c r="AJ7" s="701" t="s">
        <v>25</v>
      </c>
    </row>
    <row r="8" spans="2:36" ht="15.75" customHeight="1" x14ac:dyDescent="0.25">
      <c r="B8" s="704"/>
      <c r="C8" s="704"/>
      <c r="D8" s="704"/>
      <c r="E8" s="713"/>
      <c r="F8" s="704"/>
      <c r="G8" s="713"/>
      <c r="H8" s="702"/>
      <c r="I8" s="702"/>
      <c r="J8" s="702" t="s">
        <v>26</v>
      </c>
      <c r="K8" s="702" t="s">
        <v>27</v>
      </c>
      <c r="L8" s="705" t="s">
        <v>28</v>
      </c>
      <c r="M8" s="705"/>
      <c r="N8" s="705" t="s">
        <v>29</v>
      </c>
      <c r="O8" s="705"/>
      <c r="P8" s="705" t="s">
        <v>30</v>
      </c>
      <c r="Q8" s="705"/>
      <c r="R8" s="705" t="s">
        <v>31</v>
      </c>
      <c r="S8" s="705"/>
      <c r="T8" s="704"/>
      <c r="U8" s="702"/>
      <c r="V8" s="702" t="s">
        <v>32</v>
      </c>
      <c r="W8" s="702" t="s">
        <v>33</v>
      </c>
      <c r="X8" s="702"/>
      <c r="Y8" s="702" t="s">
        <v>32</v>
      </c>
      <c r="Z8" s="702" t="s">
        <v>33</v>
      </c>
      <c r="AA8" s="702"/>
      <c r="AB8" s="702"/>
      <c r="AC8" s="14" t="s">
        <v>28</v>
      </c>
      <c r="AD8" s="14" t="s">
        <v>29</v>
      </c>
      <c r="AE8" s="14" t="s">
        <v>30</v>
      </c>
      <c r="AF8" s="14" t="s">
        <v>31</v>
      </c>
      <c r="AG8" s="702"/>
      <c r="AH8" s="702"/>
      <c r="AI8" s="702"/>
      <c r="AJ8" s="702"/>
    </row>
    <row r="9" spans="2:36" ht="78.75" x14ac:dyDescent="0.25">
      <c r="B9" s="704"/>
      <c r="C9" s="704"/>
      <c r="D9" s="704"/>
      <c r="E9" s="713"/>
      <c r="F9" s="704"/>
      <c r="G9" s="713"/>
      <c r="H9" s="702"/>
      <c r="I9" s="702"/>
      <c r="J9" s="702"/>
      <c r="K9" s="702"/>
      <c r="L9" s="475" t="s">
        <v>34</v>
      </c>
      <c r="M9" s="475" t="s">
        <v>35</v>
      </c>
      <c r="N9" s="475" t="s">
        <v>34</v>
      </c>
      <c r="O9" s="475" t="s">
        <v>35</v>
      </c>
      <c r="P9" s="475" t="s">
        <v>34</v>
      </c>
      <c r="Q9" s="475" t="s">
        <v>35</v>
      </c>
      <c r="R9" s="475" t="s">
        <v>34</v>
      </c>
      <c r="S9" s="475" t="s">
        <v>35</v>
      </c>
      <c r="T9" s="704"/>
      <c r="U9" s="702"/>
      <c r="V9" s="702"/>
      <c r="W9" s="702"/>
      <c r="X9" s="702"/>
      <c r="Y9" s="702"/>
      <c r="Z9" s="702"/>
      <c r="AA9" s="702"/>
      <c r="AB9" s="702"/>
      <c r="AC9" s="14" t="s">
        <v>36</v>
      </c>
      <c r="AD9" s="14" t="s">
        <v>36</v>
      </c>
      <c r="AE9" s="14" t="s">
        <v>36</v>
      </c>
      <c r="AF9" s="14" t="s">
        <v>36</v>
      </c>
      <c r="AG9" s="702"/>
      <c r="AH9" s="702"/>
      <c r="AI9" s="702"/>
      <c r="AJ9" s="702"/>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10" t="s">
        <v>44</v>
      </c>
      <c r="K31" s="711"/>
      <c r="L31" s="708"/>
      <c r="M31" s="709"/>
      <c r="N31" s="708"/>
      <c r="O31" s="709"/>
      <c r="P31" s="708"/>
      <c r="Q31" s="709"/>
      <c r="R31" s="708"/>
      <c r="S31" s="709"/>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abSelected="1" topLeftCell="C8" zoomScale="90" zoomScaleNormal="90" workbookViewId="0">
      <selection activeCell="J24" sqref="J24"/>
    </sheetView>
  </sheetViews>
  <sheetFormatPr baseColWidth="10" defaultColWidth="11.5703125" defaultRowHeight="15" x14ac:dyDescent="0.25"/>
  <cols>
    <col min="1" max="1" width="2.85546875" style="85" customWidth="1"/>
    <col min="2" max="2" width="31.85546875" style="85" customWidth="1"/>
    <col min="3" max="3" width="22.85546875" style="85" customWidth="1"/>
    <col min="4" max="4" width="17.85546875" style="85" customWidth="1"/>
    <col min="5" max="5" width="30.85546875" style="85" customWidth="1"/>
    <col min="6" max="6" width="22.85546875" style="85" customWidth="1"/>
    <col min="7" max="7" width="5.7109375" style="85" customWidth="1"/>
    <col min="8" max="8" width="59.85546875" style="85" customWidth="1"/>
    <col min="9" max="9" width="22.85546875" style="190" customWidth="1"/>
    <col min="10" max="10" width="15.85546875" style="85" bestFit="1" customWidth="1"/>
    <col min="11" max="16384" width="11.5703125" style="85"/>
  </cols>
  <sheetData>
    <row r="2" spans="2:11" ht="16.5" thickBot="1" x14ac:dyDescent="0.3">
      <c r="B2" s="424"/>
      <c r="C2" s="424"/>
      <c r="D2" s="424"/>
      <c r="E2" s="424"/>
      <c r="F2" s="424"/>
      <c r="G2" s="424"/>
      <c r="H2" s="714" t="s">
        <v>45</v>
      </c>
      <c r="I2" s="714"/>
      <c r="J2" s="424"/>
      <c r="K2" s="424"/>
    </row>
    <row r="3" spans="2:11" ht="19.5" thickBot="1" x14ac:dyDescent="0.3">
      <c r="B3" s="80" t="s">
        <v>33</v>
      </c>
      <c r="C3" s="80" t="s">
        <v>46</v>
      </c>
      <c r="D3" s="424"/>
      <c r="E3" s="424"/>
      <c r="F3" s="424"/>
      <c r="G3" s="424"/>
      <c r="H3" s="388" t="s">
        <v>47</v>
      </c>
      <c r="I3" s="389" t="s">
        <v>46</v>
      </c>
      <c r="J3" s="424"/>
      <c r="K3" s="424"/>
    </row>
    <row r="4" spans="2:11" ht="18.75" x14ac:dyDescent="0.25">
      <c r="B4" s="81" t="s">
        <v>48</v>
      </c>
      <c r="C4" s="82">
        <f>'1. TALLERES SEMINARIOS'!D5</f>
        <v>731046.5</v>
      </c>
      <c r="D4" s="424"/>
      <c r="E4" s="424"/>
      <c r="F4" s="424"/>
      <c r="G4" s="424"/>
      <c r="H4" s="381" t="s">
        <v>49</v>
      </c>
      <c r="I4" s="384">
        <f>'1. Desarrollo e Innov. Curricu.'!Q24</f>
        <v>3830165.93</v>
      </c>
      <c r="J4" s="424"/>
      <c r="K4" s="424"/>
    </row>
    <row r="5" spans="2:11" ht="18.75" x14ac:dyDescent="0.25">
      <c r="B5" s="81" t="s">
        <v>50</v>
      </c>
      <c r="C5" s="82">
        <f>'2. CONTRATACION DE PERSONAL'!D5</f>
        <v>26760545.850000001</v>
      </c>
      <c r="D5" s="424"/>
      <c r="E5" s="424"/>
      <c r="F5" s="424"/>
      <c r="G5" s="424"/>
      <c r="H5" s="382" t="s">
        <v>51</v>
      </c>
      <c r="I5" s="385">
        <f>'2. Investigación Científica'!Q37</f>
        <v>432511.83333333331</v>
      </c>
      <c r="J5" s="424"/>
      <c r="K5" s="424"/>
    </row>
    <row r="6" spans="2:11" ht="18.75" x14ac:dyDescent="0.25">
      <c r="B6" s="81" t="s">
        <v>52</v>
      </c>
      <c r="C6" s="82">
        <f>'3. EQUIPO DE OFICINA'!D5</f>
        <v>483400</v>
      </c>
      <c r="D6" s="424"/>
      <c r="E6" s="424"/>
      <c r="F6" s="424"/>
      <c r="G6" s="424"/>
      <c r="H6" s="382" t="s">
        <v>53</v>
      </c>
      <c r="I6" s="385">
        <f>'3. Vinculación Univ. Sociedad'!Q69</f>
        <v>254902.66666666666</v>
      </c>
      <c r="J6" s="424"/>
      <c r="K6" s="424"/>
    </row>
    <row r="7" spans="2:11" ht="19.5" thickBot="1" x14ac:dyDescent="0.3">
      <c r="B7" s="81" t="s">
        <v>54</v>
      </c>
      <c r="C7" s="82">
        <f>'4. EQUIPO TECNOLÓGICOS'!D5</f>
        <v>5625000</v>
      </c>
      <c r="D7" s="424"/>
      <c r="E7" s="392" t="s">
        <v>55</v>
      </c>
      <c r="F7" s="401" t="s">
        <v>56</v>
      </c>
      <c r="G7" s="424"/>
      <c r="H7" s="382" t="s">
        <v>57</v>
      </c>
      <c r="I7" s="385">
        <f>'4. Docencia y Profesorado Univ.'!Q13</f>
        <v>11545902.5</v>
      </c>
      <c r="J7" s="424"/>
      <c r="K7" s="424"/>
    </row>
    <row r="8" spans="2:11" ht="18.75" x14ac:dyDescent="0.25">
      <c r="B8" s="81" t="s">
        <v>58</v>
      </c>
      <c r="C8" s="82">
        <f>'5. ACTIVIDADES ESPECIALES'!D5</f>
        <v>4100506.6875</v>
      </c>
      <c r="D8" s="424"/>
      <c r="E8" s="397" t="s">
        <v>59</v>
      </c>
      <c r="F8" s="398">
        <f>Presupuesto!D566</f>
        <v>7256989.8500000006</v>
      </c>
      <c r="G8" s="424"/>
      <c r="H8" s="382" t="s">
        <v>60</v>
      </c>
      <c r="I8" s="385">
        <f>'5. Estudiantes y Graduados'!Q43</f>
        <v>457731</v>
      </c>
      <c r="J8" s="424"/>
      <c r="K8" s="424"/>
    </row>
    <row r="9" spans="2:11" ht="19.5" thickBot="1" x14ac:dyDescent="0.3">
      <c r="B9" s="81" t="s">
        <v>61</v>
      </c>
      <c r="C9" s="82">
        <f>'6. Becas'!D5</f>
        <v>1274949</v>
      </c>
      <c r="D9" s="424"/>
      <c r="E9" s="399" t="s">
        <v>62</v>
      </c>
      <c r="F9" s="400">
        <f>Presupuesto!E566</f>
        <v>123037958.1875</v>
      </c>
      <c r="G9" s="424"/>
      <c r="H9" s="382" t="s">
        <v>63</v>
      </c>
      <c r="I9" s="385">
        <f>'6. Gestión del Conocimiento'!Q27</f>
        <v>0</v>
      </c>
      <c r="J9" s="424"/>
      <c r="K9" s="424"/>
    </row>
    <row r="10" spans="2:11" ht="18.75" x14ac:dyDescent="0.25">
      <c r="B10" s="81" t="s">
        <v>64</v>
      </c>
      <c r="C10" s="82">
        <f>'7. Infraestructura'!D5</f>
        <v>91319500</v>
      </c>
      <c r="D10" s="424"/>
      <c r="E10" s="402" t="s">
        <v>65</v>
      </c>
      <c r="F10" s="403">
        <f>Presupuesto!F566</f>
        <v>130294948.03749999</v>
      </c>
      <c r="G10" s="108"/>
      <c r="H10" s="382" t="s">
        <v>66</v>
      </c>
      <c r="I10" s="386">
        <f>'7. Lo Esencial de la Reforma U.'!Q34</f>
        <v>0</v>
      </c>
      <c r="J10" s="424"/>
      <c r="K10" s="424"/>
    </row>
    <row r="11" spans="2:11" ht="18.75" x14ac:dyDescent="0.25">
      <c r="B11" s="81" t="s">
        <v>67</v>
      </c>
      <c r="C11" s="82">
        <f>'8. Venta de Servicios'!D5</f>
        <v>0</v>
      </c>
      <c r="D11" s="424"/>
      <c r="E11" s="481"/>
      <c r="F11" s="469"/>
      <c r="G11" s="108"/>
      <c r="H11" s="382" t="s">
        <v>68</v>
      </c>
      <c r="I11" s="386">
        <f>'8. Cultura de Inno. Insti...'!Q21</f>
        <v>0</v>
      </c>
      <c r="J11" s="424"/>
      <c r="K11" s="424"/>
    </row>
    <row r="12" spans="2:11" ht="18.75" x14ac:dyDescent="0.25">
      <c r="B12" s="81"/>
      <c r="C12" s="82"/>
      <c r="D12" s="424"/>
      <c r="E12" s="424"/>
      <c r="F12" s="108"/>
      <c r="G12" s="108"/>
      <c r="H12" s="382" t="s">
        <v>69</v>
      </c>
      <c r="I12" s="386">
        <f>'9. Asegura. de la Calid. y M'!Q36</f>
        <v>0</v>
      </c>
      <c r="J12" s="424"/>
      <c r="K12" s="152"/>
    </row>
    <row r="13" spans="2:11" ht="24" thickBot="1" x14ac:dyDescent="0.3">
      <c r="B13" s="83" t="s">
        <v>70</v>
      </c>
      <c r="C13" s="396">
        <f>SUM(C4:C12)</f>
        <v>130294948.03749999</v>
      </c>
      <c r="D13" s="424"/>
      <c r="E13" s="424"/>
      <c r="F13" s="108"/>
      <c r="G13" s="108"/>
      <c r="H13" s="383" t="s">
        <v>71</v>
      </c>
      <c r="I13" s="387">
        <f>'10. Posgrado'!Q43</f>
        <v>1700</v>
      </c>
      <c r="J13" s="424"/>
      <c r="K13" s="424"/>
    </row>
    <row r="14" spans="2:11" ht="23.25" x14ac:dyDescent="0.25">
      <c r="B14" s="83"/>
      <c r="C14" s="84"/>
      <c r="D14" s="424"/>
      <c r="E14" s="424"/>
      <c r="F14" s="108"/>
      <c r="G14" s="108"/>
      <c r="H14" s="390" t="s">
        <v>70</v>
      </c>
      <c r="I14" s="391">
        <f>SUM(I4:I13)</f>
        <v>16522913.93</v>
      </c>
      <c r="J14" s="424"/>
      <c r="K14" s="424"/>
    </row>
    <row r="15" spans="2:11" ht="15.75" x14ac:dyDescent="0.25">
      <c r="B15" s="424"/>
      <c r="C15" s="424"/>
      <c r="D15" s="424"/>
      <c r="E15" s="424"/>
      <c r="F15" s="108"/>
      <c r="G15" s="108"/>
      <c r="H15" s="715"/>
      <c r="I15" s="715"/>
      <c r="J15" s="424"/>
      <c r="K15" s="424"/>
    </row>
    <row r="16" spans="2:11" ht="16.5" thickBot="1" x14ac:dyDescent="0.3">
      <c r="B16" s="424"/>
      <c r="C16" s="424"/>
      <c r="D16" s="424"/>
      <c r="E16" s="424"/>
      <c r="F16" s="108"/>
      <c r="G16" s="108"/>
      <c r="H16" s="716" t="s">
        <v>72</v>
      </c>
      <c r="I16" s="716"/>
      <c r="J16" s="424"/>
      <c r="K16" s="424"/>
    </row>
    <row r="17" spans="2:15" ht="15.75" thickBot="1" x14ac:dyDescent="0.3">
      <c r="B17" s="424"/>
      <c r="C17" s="424"/>
      <c r="D17" s="424"/>
      <c r="E17" s="424"/>
      <c r="F17" s="108"/>
      <c r="G17" s="108"/>
      <c r="H17" s="392" t="s">
        <v>47</v>
      </c>
      <c r="I17" s="393" t="s">
        <v>46</v>
      </c>
      <c r="J17" s="190"/>
      <c r="K17" s="424"/>
      <c r="L17" s="424"/>
      <c r="M17" s="424"/>
      <c r="N17" s="424"/>
      <c r="O17" s="424"/>
    </row>
    <row r="18" spans="2:15" x14ac:dyDescent="0.25">
      <c r="B18" s="424"/>
      <c r="C18" s="424"/>
      <c r="D18" s="424"/>
      <c r="E18" s="424"/>
      <c r="F18" s="424"/>
      <c r="G18" s="424"/>
      <c r="H18" s="434" t="s">
        <v>73</v>
      </c>
      <c r="I18" s="435">
        <f>'11. Gestion Administrativa'!Q34</f>
        <v>100931843.01000001</v>
      </c>
      <c r="J18" s="190"/>
      <c r="K18" s="424"/>
      <c r="L18" s="424"/>
      <c r="M18" s="424"/>
      <c r="N18" s="424"/>
      <c r="O18" s="424"/>
    </row>
    <row r="19" spans="2:15" x14ac:dyDescent="0.25">
      <c r="B19" s="424"/>
      <c r="C19" s="424"/>
      <c r="D19" s="424"/>
      <c r="E19" s="424"/>
      <c r="F19" s="424"/>
      <c r="G19" s="424"/>
      <c r="H19" s="436" t="s">
        <v>74</v>
      </c>
      <c r="I19" s="437">
        <f>'12. Gestión del Talento Humano'!Q12</f>
        <v>12629154.9475</v>
      </c>
      <c r="J19" s="190"/>
      <c r="K19" s="424"/>
      <c r="L19" s="424"/>
      <c r="M19" s="424"/>
      <c r="N19" s="424"/>
      <c r="O19" s="424"/>
    </row>
    <row r="20" spans="2:15" x14ac:dyDescent="0.25">
      <c r="B20" s="428" t="s">
        <v>75</v>
      </c>
      <c r="C20" s="429">
        <v>23.707100000000001</v>
      </c>
      <c r="D20" s="428" t="s">
        <v>76</v>
      </c>
      <c r="E20" s="430"/>
      <c r="F20" s="424"/>
      <c r="G20" s="424"/>
      <c r="H20" s="436" t="s">
        <v>77</v>
      </c>
      <c r="I20" s="437">
        <f>'13. Gestión Académica'!Q14</f>
        <v>160900</v>
      </c>
      <c r="J20" s="190"/>
      <c r="K20" s="424"/>
      <c r="L20" s="424"/>
      <c r="M20" s="424"/>
      <c r="N20" s="424"/>
      <c r="O20" s="424"/>
    </row>
    <row r="21" spans="2:15" x14ac:dyDescent="0.25">
      <c r="B21" s="424"/>
      <c r="C21" s="424"/>
      <c r="D21" s="424"/>
      <c r="E21" s="424"/>
      <c r="F21" s="424"/>
      <c r="G21" s="424"/>
      <c r="H21" s="436" t="s">
        <v>78</v>
      </c>
      <c r="I21" s="437">
        <f>'14. Internacional... de la E.S.'!Q29</f>
        <v>50136.15</v>
      </c>
      <c r="J21" s="190"/>
      <c r="K21" s="424"/>
      <c r="L21" s="424"/>
      <c r="M21" s="424"/>
      <c r="N21" s="424"/>
      <c r="O21" s="424"/>
    </row>
    <row r="22" spans="2:15" x14ac:dyDescent="0.25">
      <c r="B22" s="424"/>
      <c r="C22" s="424"/>
      <c r="D22" s="424"/>
      <c r="E22" s="424"/>
      <c r="F22" s="424"/>
      <c r="G22" s="424"/>
      <c r="H22" s="438" t="s">
        <v>79</v>
      </c>
      <c r="I22" s="439">
        <f>'15. Gobernabilidad y Proceso...'!Q29</f>
        <v>0</v>
      </c>
      <c r="J22" s="190"/>
      <c r="K22" s="424"/>
      <c r="L22" s="424"/>
      <c r="M22" s="424"/>
      <c r="N22" s="424"/>
      <c r="O22" s="424"/>
    </row>
    <row r="23" spans="2:15" x14ac:dyDescent="0.25">
      <c r="B23" s="424"/>
      <c r="C23" s="424"/>
      <c r="D23" s="424"/>
      <c r="E23" s="424"/>
      <c r="F23" s="424"/>
      <c r="G23" s="424"/>
      <c r="H23" s="440" t="s">
        <v>80</v>
      </c>
      <c r="I23" s="441">
        <f>'16. Desa. del Sistema Educ.Sup.'!Q42</f>
        <v>0</v>
      </c>
      <c r="J23" s="190"/>
      <c r="K23" s="424"/>
      <c r="L23" s="424"/>
      <c r="M23" s="424"/>
      <c r="N23" s="424"/>
      <c r="O23" s="424"/>
    </row>
    <row r="24" spans="2:15" s="424" customFormat="1" ht="15.75" thickBot="1" x14ac:dyDescent="0.3">
      <c r="H24" s="442" t="s">
        <v>81</v>
      </c>
      <c r="I24" s="443">
        <f>'17. Gestión TIC'!Q74</f>
        <v>0</v>
      </c>
      <c r="J24" s="190"/>
    </row>
    <row r="25" spans="2:15" ht="15.75" thickBot="1" x14ac:dyDescent="0.3">
      <c r="B25" s="424"/>
      <c r="C25" s="424"/>
      <c r="D25" s="424"/>
      <c r="E25" s="424"/>
      <c r="F25" s="424"/>
      <c r="G25" s="424"/>
      <c r="H25" s="432" t="s">
        <v>70</v>
      </c>
      <c r="I25" s="433">
        <f>SUM(I18:I24)</f>
        <v>113772034.10750002</v>
      </c>
      <c r="J25" s="424"/>
      <c r="K25" s="424"/>
      <c r="L25" s="424"/>
      <c r="M25" s="424"/>
      <c r="N25" s="424"/>
      <c r="O25" s="424"/>
    </row>
    <row r="26" spans="2:15" ht="15.75" thickBot="1" x14ac:dyDescent="0.3">
      <c r="B26" s="424"/>
      <c r="C26" s="424"/>
      <c r="D26" s="424"/>
      <c r="E26" s="424"/>
      <c r="F26" s="424"/>
      <c r="G26" s="424"/>
      <c r="H26" s="424"/>
      <c r="J26" s="424"/>
      <c r="K26" s="424"/>
      <c r="L26" s="424"/>
      <c r="M26" s="424"/>
      <c r="N26" s="424"/>
      <c r="O26" s="424"/>
    </row>
    <row r="27" spans="2:15" ht="15.75" thickBot="1" x14ac:dyDescent="0.3">
      <c r="B27" s="424"/>
      <c r="C27" s="424"/>
      <c r="D27" s="424"/>
      <c r="E27" s="424"/>
      <c r="F27" s="424"/>
      <c r="G27" s="424"/>
      <c r="H27" s="394" t="s">
        <v>82</v>
      </c>
      <c r="I27" s="395">
        <f>I14+I25</f>
        <v>130294948.03750002</v>
      </c>
      <c r="J27" s="424"/>
      <c r="K27" s="424"/>
      <c r="L27" s="424"/>
      <c r="M27" s="424"/>
      <c r="N27" s="424"/>
      <c r="O27" s="424"/>
    </row>
    <row r="28" spans="2:15" x14ac:dyDescent="0.25">
      <c r="B28" s="424"/>
      <c r="C28" s="424"/>
      <c r="D28" s="424"/>
      <c r="E28" s="424"/>
      <c r="F28" s="424"/>
      <c r="G28" s="424"/>
      <c r="H28" s="322"/>
      <c r="I28" s="323"/>
      <c r="J28" s="424"/>
      <c r="K28" s="424"/>
      <c r="L28" s="424"/>
      <c r="M28" s="424"/>
      <c r="N28" s="424"/>
      <c r="O28" s="424"/>
    </row>
    <row r="29" spans="2:15" x14ac:dyDescent="0.25">
      <c r="B29" s="424"/>
      <c r="C29" s="424"/>
      <c r="D29" s="424"/>
      <c r="E29" s="424"/>
      <c r="F29" s="424"/>
      <c r="G29" s="424"/>
      <c r="H29" s="322"/>
      <c r="I29" s="323"/>
      <c r="J29" s="424"/>
      <c r="K29" s="424"/>
      <c r="L29" s="424"/>
      <c r="M29" s="424"/>
      <c r="N29" s="424"/>
      <c r="O29" s="424"/>
    </row>
    <row r="30" spans="2:15" x14ac:dyDescent="0.25">
      <c r="B30" s="424"/>
      <c r="C30" s="424"/>
      <c r="D30" s="424"/>
      <c r="E30" s="424"/>
      <c r="F30" s="424"/>
      <c r="G30" s="424"/>
      <c r="H30" s="190"/>
      <c r="J30" s="424"/>
      <c r="K30" s="424"/>
      <c r="L30" s="424"/>
      <c r="M30" s="424"/>
      <c r="N30" s="424"/>
      <c r="O30" s="424"/>
    </row>
    <row r="31" spans="2:15" x14ac:dyDescent="0.25">
      <c r="B31" s="424" t="s">
        <v>83</v>
      </c>
      <c r="C31" s="424" t="s">
        <v>84</v>
      </c>
      <c r="D31" s="424" t="s">
        <v>85</v>
      </c>
      <c r="E31" s="424" t="s">
        <v>86</v>
      </c>
      <c r="F31" s="424" t="s">
        <v>87</v>
      </c>
      <c r="G31" s="424" t="s">
        <v>88</v>
      </c>
      <c r="H31" s="424" t="s">
        <v>89</v>
      </c>
      <c r="I31" s="190" t="s">
        <v>90</v>
      </c>
      <c r="J31" s="424" t="s">
        <v>91</v>
      </c>
      <c r="K31" s="424" t="s">
        <v>92</v>
      </c>
      <c r="L31" s="424" t="s">
        <v>93</v>
      </c>
      <c r="M31" s="424" t="s">
        <v>94</v>
      </c>
      <c r="N31" s="424" t="s">
        <v>95</v>
      </c>
      <c r="O31" s="424" t="s">
        <v>96</v>
      </c>
    </row>
    <row r="33" spans="2:8" x14ac:dyDescent="0.25">
      <c r="B33" s="424"/>
      <c r="C33" s="424"/>
      <c r="D33" s="424"/>
      <c r="E33" s="424"/>
      <c r="F33" s="424"/>
      <c r="G33" s="424"/>
      <c r="H33" s="152"/>
    </row>
    <row r="35" spans="2:8" ht="18.75" x14ac:dyDescent="0.25">
      <c r="B35" s="81"/>
      <c r="C35" s="82"/>
      <c r="D35" s="424"/>
      <c r="E35" s="424"/>
      <c r="F35" s="424"/>
      <c r="G35" s="424"/>
      <c r="H35" s="424"/>
    </row>
    <row r="36" spans="2:8" ht="18.75" x14ac:dyDescent="0.25">
      <c r="B36" s="81"/>
      <c r="C36" s="82"/>
      <c r="D36" s="424"/>
      <c r="E36" s="424"/>
      <c r="F36" s="424"/>
      <c r="G36" s="424"/>
      <c r="H36" s="424"/>
    </row>
    <row r="37" spans="2:8" x14ac:dyDescent="0.25">
      <c r="B37" s="191" t="s">
        <v>97</v>
      </c>
      <c r="C37" s="424"/>
      <c r="D37" s="424"/>
      <c r="E37" s="424"/>
      <c r="F37" s="424"/>
      <c r="G37" s="424"/>
      <c r="H37" s="424"/>
    </row>
    <row r="39" spans="2:8" ht="18.75" x14ac:dyDescent="0.25">
      <c r="B39" s="80" t="s">
        <v>33</v>
      </c>
      <c r="C39" s="80" t="s">
        <v>98</v>
      </c>
      <c r="D39" s="80" t="s">
        <v>99</v>
      </c>
      <c r="E39" s="424"/>
      <c r="F39" s="424"/>
      <c r="G39" s="424"/>
      <c r="H39" s="424"/>
    </row>
    <row r="40" spans="2:8" ht="18.75" x14ac:dyDescent="0.25">
      <c r="B40" s="424" t="s">
        <v>83</v>
      </c>
      <c r="C40" s="162">
        <f>SUMIF('2. CONTRATACION DE PERSONAL'!C:C,'Cuadro Resumen'!$B$40:$B$56,'2. CONTRATACION DE PERSONAL'!D:D)</f>
        <v>0</v>
      </c>
      <c r="D40" s="482">
        <f>SUMIF('2. CONTRATACION DE PERSONAL'!$C:$C,'Cuadro Resumen'!$B$40:$B$56,'2. CONTRATACION DE PERSONAL'!$G:$G)</f>
        <v>0</v>
      </c>
      <c r="E40" s="424"/>
      <c r="F40" s="424"/>
      <c r="G40" s="424"/>
      <c r="H40" s="424"/>
    </row>
    <row r="41" spans="2:8" ht="18.75" x14ac:dyDescent="0.25">
      <c r="B41" s="424" t="s">
        <v>84</v>
      </c>
      <c r="C41" s="162">
        <f>SUMIF('2. CONTRATACION DE PERSONAL'!C:C,'Cuadro Resumen'!$B$40:$B$56,'2. CONTRATACION DE PERSONAL'!D:D)</f>
        <v>0</v>
      </c>
      <c r="D41" s="482">
        <f>SUMIF('2. CONTRATACION DE PERSONAL'!$C:$C,'Cuadro Resumen'!$B$40:$B$56,'2. CONTRATACION DE PERSONAL'!$G:$G)</f>
        <v>0</v>
      </c>
      <c r="E41" s="424"/>
      <c r="F41" s="424"/>
      <c r="G41" s="424"/>
      <c r="H41" s="424"/>
    </row>
    <row r="42" spans="2:8" ht="18.75" x14ac:dyDescent="0.25">
      <c r="B42" s="424" t="s">
        <v>85</v>
      </c>
      <c r="C42" s="162">
        <f>SUMIF('2. CONTRATACION DE PERSONAL'!C:C,'Cuadro Resumen'!$B$40:$B$56,'2. CONTRATACION DE PERSONAL'!D:D)</f>
        <v>4</v>
      </c>
      <c r="D42" s="482">
        <f>SUMIF('2. CONTRATACION DE PERSONAL'!$C:$C,'Cuadro Resumen'!$B$40:$B$56,'2. CONTRATACION DE PERSONAL'!$G:$G)</f>
        <v>2137080</v>
      </c>
      <c r="E42" s="424"/>
      <c r="F42" s="424"/>
      <c r="G42" s="424"/>
      <c r="H42" s="424"/>
    </row>
    <row r="43" spans="2:8" ht="18.75" x14ac:dyDescent="0.25">
      <c r="B43" s="424" t="s">
        <v>86</v>
      </c>
      <c r="C43" s="162">
        <f>SUMIF('2. CONTRATACION DE PERSONAL'!C:C,'Cuadro Resumen'!$B$40:$B$56,'2. CONTRATACION DE PERSONAL'!D:D)</f>
        <v>19</v>
      </c>
      <c r="D43" s="482">
        <f>SUMIF('2. CONTRATACION DE PERSONAL'!$C:$C,'Cuadro Resumen'!$B$40:$B$56,'2. CONTRATACION DE PERSONAL'!$G:$G)</f>
        <v>9975282</v>
      </c>
      <c r="E43" s="424"/>
      <c r="F43" s="424"/>
      <c r="G43" s="424"/>
      <c r="H43" s="424"/>
    </row>
    <row r="44" spans="2:8" ht="18.75" x14ac:dyDescent="0.25">
      <c r="B44" s="424" t="s">
        <v>87</v>
      </c>
      <c r="C44" s="162">
        <f>SUMIF('2. CONTRATACION DE PERSONAL'!C:C,'Cuadro Resumen'!$B$40:$B$56,'2. CONTRATACION DE PERSONAL'!D:D)</f>
        <v>5</v>
      </c>
      <c r="D44" s="482">
        <f>SUMIF('2. CONTRATACION DE PERSONAL'!$C:$C,'Cuadro Resumen'!$B$40:$B$56,'2. CONTRATACION DE PERSONAL'!$G:$G)</f>
        <v>2337450</v>
      </c>
      <c r="E44" s="424"/>
      <c r="F44" s="424"/>
      <c r="G44" s="424"/>
      <c r="H44" s="424"/>
    </row>
    <row r="45" spans="2:8" ht="18.75" x14ac:dyDescent="0.25">
      <c r="B45" s="424" t="s">
        <v>88</v>
      </c>
      <c r="C45" s="162">
        <f>SUMIF('2. CONTRATACION DE PERSONAL'!C:C,'Cuadro Resumen'!$B$40:$B$56,'2. CONTRATACION DE PERSONAL'!D:D)</f>
        <v>20</v>
      </c>
      <c r="D45" s="482">
        <f>SUMIF('2. CONTRATACION DE PERSONAL'!$C:$C,'Cuadro Resumen'!$B$40:$B$56,'2. CONTRATACION DE PERSONAL'!$G:$G)</f>
        <v>9322020.1500000004</v>
      </c>
      <c r="E45" s="424"/>
      <c r="F45" s="424"/>
      <c r="G45" s="424"/>
      <c r="H45" s="424"/>
    </row>
    <row r="46" spans="2:8" ht="18.75" x14ac:dyDescent="0.25">
      <c r="B46" s="424" t="s">
        <v>89</v>
      </c>
      <c r="C46" s="162">
        <f>SUMIF('2. CONTRATACION DE PERSONAL'!C:C,'Cuadro Resumen'!$B$40:$B$56,'2. CONTRATACION DE PERSONAL'!D:D)</f>
        <v>0</v>
      </c>
      <c r="D46" s="482">
        <f>SUMIF('2. CONTRATACION DE PERSONAL'!$C:$C,'Cuadro Resumen'!$B$40:$B$56,'2. CONTRATACION DE PERSONAL'!$G:$G)</f>
        <v>0</v>
      </c>
      <c r="E46" s="424"/>
      <c r="F46" s="424"/>
      <c r="G46" s="424"/>
      <c r="H46" s="424"/>
    </row>
    <row r="47" spans="2:8" ht="18.75" x14ac:dyDescent="0.25">
      <c r="B47" s="424" t="s">
        <v>90</v>
      </c>
      <c r="C47" s="162">
        <f>SUMIF('2. CONTRATACION DE PERSONAL'!C:C,'Cuadro Resumen'!$B$40:$B$56,'2. CONTRATACION DE PERSONAL'!D:D)</f>
        <v>3</v>
      </c>
      <c r="D47" s="482">
        <f>SUMIF('2. CONTRATACION DE PERSONAL'!$C:$C,'Cuadro Resumen'!$B$40:$B$56,'2. CONTRATACION DE PERSONAL'!$G:$G)</f>
        <v>1402468.35</v>
      </c>
      <c r="E47" s="424"/>
      <c r="F47" s="424"/>
      <c r="G47" s="424"/>
      <c r="H47" s="424"/>
    </row>
    <row r="48" spans="2:8" ht="18.75" x14ac:dyDescent="0.25">
      <c r="B48" s="424" t="s">
        <v>91</v>
      </c>
      <c r="C48" s="162">
        <f>SUMIF('2. CONTRATACION DE PERSONAL'!C:C,'Cuadro Resumen'!$B$40:$B$56,'2. CONTRATACION DE PERSONAL'!D:D)</f>
        <v>0</v>
      </c>
      <c r="D48" s="482">
        <f>SUMIF('2. CONTRATACION DE PERSONAL'!$C:$C,'Cuadro Resumen'!$B$40:$B$56,'2. CONTRATACION DE PERSONAL'!$G:$G)</f>
        <v>0</v>
      </c>
      <c r="E48" s="424"/>
      <c r="F48" s="424"/>
      <c r="G48" s="424"/>
      <c r="H48" s="424"/>
    </row>
    <row r="49" spans="2:4" ht="18.75" x14ac:dyDescent="0.25">
      <c r="B49" s="424" t="s">
        <v>92</v>
      </c>
      <c r="C49" s="162">
        <f>SUMIF('2. CONTRATACION DE PERSONAL'!C:C,'Cuadro Resumen'!$B$40:$B$56,'2. CONTRATACION DE PERSONAL'!D:D)</f>
        <v>0</v>
      </c>
      <c r="D49" s="482">
        <f>SUMIF('2. CONTRATACION DE PERSONAL'!$C:$C,'Cuadro Resumen'!$B$40:$B$56,'2. CONTRATACION DE PERSONAL'!$G:$G)</f>
        <v>0</v>
      </c>
    </row>
    <row r="50" spans="2:4" ht="18.75" x14ac:dyDescent="0.25">
      <c r="B50" s="424" t="s">
        <v>93</v>
      </c>
      <c r="C50" s="162">
        <f>SUMIF('2. CONTRATACION DE PERSONAL'!C:C,'Cuadro Resumen'!$B$40:$B$56,'2. CONTRATACION DE PERSONAL'!D:D)</f>
        <v>5</v>
      </c>
      <c r="D50" s="482">
        <f>SUMIF('2. CONTRATACION DE PERSONAL'!$C:$C,'Cuadro Resumen'!$B$40:$B$56,'2. CONTRATACION DE PERSONAL'!$G:$G)</f>
        <v>1028917.5</v>
      </c>
    </row>
    <row r="51" spans="2:4" ht="18.75" x14ac:dyDescent="0.25">
      <c r="B51" s="424" t="s">
        <v>94</v>
      </c>
      <c r="C51" s="162">
        <f>SUMIF('2. CONTRATACION DE PERSONAL'!C:C,'Cuadro Resumen'!$B$40:$B$56,'2. CONTRATACION DE PERSONAL'!D:D)</f>
        <v>0</v>
      </c>
      <c r="D51" s="482">
        <f>SUMIF('2. CONTRATACION DE PERSONAL'!$C:$C,'Cuadro Resumen'!$B$40:$B$56,'2. CONTRATACION DE PERSONAL'!$G:$G)</f>
        <v>0</v>
      </c>
    </row>
    <row r="52" spans="2:4" ht="18.75" x14ac:dyDescent="0.25">
      <c r="B52" s="424" t="s">
        <v>95</v>
      </c>
      <c r="C52" s="162">
        <f>SUMIF('2. CONTRATACION DE PERSONAL'!C:C,'Cuadro Resumen'!$B$40:$B$56,'2. CONTRATACION DE PERSONAL'!D:D)</f>
        <v>0</v>
      </c>
      <c r="D52" s="482">
        <f>SUMIF('2. CONTRATACION DE PERSONAL'!$C:$C,'Cuadro Resumen'!$B$40:$B$56,'2. CONTRATACION DE PERSONAL'!$G:$G)</f>
        <v>0</v>
      </c>
    </row>
    <row r="53" spans="2:4" ht="18.75" x14ac:dyDescent="0.25">
      <c r="B53" s="424" t="s">
        <v>96</v>
      </c>
      <c r="C53" s="162">
        <f>SUMIF('2. CONTRATACION DE PERSONAL'!C:C,'Cuadro Resumen'!$B$40:$B$56,'2. CONTRATACION DE PERSONAL'!D:D)</f>
        <v>0</v>
      </c>
      <c r="D53" s="482">
        <f>SUMIF('2. CONTRATACION DE PERSONAL'!$C:$C,'Cuadro Resumen'!$B$40:$B$56,'2. CONTRATACION DE PERSONAL'!$G:$G)</f>
        <v>0</v>
      </c>
    </row>
    <row r="54" spans="2:4" ht="18.75" x14ac:dyDescent="0.25">
      <c r="B54" s="81" t="s">
        <v>100</v>
      </c>
      <c r="C54" s="162">
        <f>SUMIF('2. CONTRATACION DE PERSONAL'!C:C,'Cuadro Resumen'!$B$40:$B$56,'2. CONTRATACION DE PERSONAL'!D:D)</f>
        <v>0</v>
      </c>
      <c r="D54" s="482">
        <f>SUMIF('2. CONTRATACION DE PERSONAL'!$C:$C,'Cuadro Resumen'!$B$40:$B$56,'2. CONTRATACION DE PERSONAL'!$G:$G)</f>
        <v>0</v>
      </c>
    </row>
    <row r="55" spans="2:4" ht="18.75" x14ac:dyDescent="0.25">
      <c r="B55" s="81" t="s">
        <v>101</v>
      </c>
      <c r="C55" s="162">
        <f>SUMIF('2. CONTRATACION DE PERSONAL'!C:C,'Cuadro Resumen'!$B$40:$B$56,'2. CONTRATACION DE PERSONAL'!D:D)</f>
        <v>0</v>
      </c>
      <c r="D55" s="482">
        <f>SUMIF('2. CONTRATACION DE PERSONAL'!$C:$C,'Cuadro Resumen'!$B$40:$B$56,'2. CONTRATACION DE PERSONAL'!$G:$G)</f>
        <v>0</v>
      </c>
    </row>
    <row r="56" spans="2:4" ht="18.75" x14ac:dyDescent="0.25">
      <c r="B56" s="81" t="s">
        <v>102</v>
      </c>
      <c r="C56" s="162">
        <f>SUMIF('2. CONTRATACION DE PERSONAL'!C:C,'Cuadro Resumen'!$B$40:$B$56,'2. CONTRATACION DE PERSONAL'!D:D)</f>
        <v>3</v>
      </c>
      <c r="D56" s="482">
        <f>SUMIF('2. CONTRATACION DE PERSONAL'!$C:$C,'Cuadro Resumen'!$B$40:$B$56,'2. CONTRATACION DE PERSONAL'!$G:$G)</f>
        <v>557327.85</v>
      </c>
    </row>
    <row r="57" spans="2:4" ht="23.25" x14ac:dyDescent="0.25">
      <c r="B57" s="83" t="s">
        <v>70</v>
      </c>
      <c r="C57" s="163">
        <f>SUBTOTAL(109,C40:C56)</f>
        <v>59</v>
      </c>
      <c r="D57" s="482">
        <f>SUM(D40:D56)</f>
        <v>26760545.850000001</v>
      </c>
    </row>
    <row r="66" spans="2:4" x14ac:dyDescent="0.25">
      <c r="B66" s="191" t="s">
        <v>103</v>
      </c>
      <c r="C66" s="424"/>
      <c r="D66" s="424"/>
    </row>
    <row r="68" spans="2:4" ht="18.75" x14ac:dyDescent="0.25">
      <c r="B68" s="80" t="s">
        <v>33</v>
      </c>
      <c r="C68" s="80" t="s">
        <v>98</v>
      </c>
      <c r="D68" s="80" t="s">
        <v>99</v>
      </c>
    </row>
    <row r="69" spans="2:4" ht="18.75" x14ac:dyDescent="0.25">
      <c r="B69" s="81" t="s">
        <v>104</v>
      </c>
      <c r="C69" s="82">
        <f>SUMIF('3. EQUIPO DE OFICINA'!C:C,'Cuadro Resumen'!$B$69:$B$78,'3. EQUIPO DE OFICINA'!D:D)</f>
        <v>20</v>
      </c>
      <c r="D69" s="82">
        <f>SUMIF('3. EQUIPO DE OFICINA'!$C:$C,'Cuadro Resumen'!$B$69:$B$78,'3. EQUIPO DE OFICINA'!$F:$F)</f>
        <v>56000</v>
      </c>
    </row>
    <row r="70" spans="2:4" ht="18.75" x14ac:dyDescent="0.25">
      <c r="B70" s="81" t="s">
        <v>105</v>
      </c>
      <c r="C70" s="82">
        <f>SUMIF('3. EQUIPO DE OFICINA'!C:C,'Cuadro Resumen'!$B$69:$B$78,'3. EQUIPO DE OFICINA'!D:D)</f>
        <v>51</v>
      </c>
      <c r="D70" s="82">
        <f>SUMIF('3. EQUIPO DE OFICINA'!$C:$C,'Cuadro Resumen'!$B$69:$B$78,'3. EQUIPO DE OFICINA'!$F:$F)</f>
        <v>122400</v>
      </c>
    </row>
    <row r="71" spans="2:4" ht="18.75" x14ac:dyDescent="0.25">
      <c r="B71" s="81" t="s">
        <v>106</v>
      </c>
      <c r="C71" s="82">
        <f>SUMIF('3. EQUIPO DE OFICINA'!C:C,'Cuadro Resumen'!$B$69:$B$78,'3. EQUIPO DE OFICINA'!D:D)</f>
        <v>12</v>
      </c>
      <c r="D71" s="82">
        <f>SUMIF('3. EQUIPO DE OFICINA'!$C:$C,'Cuadro Resumen'!$B$69:$B$78,'3. EQUIPO DE OFICINA'!$F:$F)</f>
        <v>12000</v>
      </c>
    </row>
    <row r="72" spans="2:4" ht="18.75" x14ac:dyDescent="0.25">
      <c r="B72" s="81" t="s">
        <v>107</v>
      </c>
      <c r="C72" s="82">
        <f>SUMIF('3. EQUIPO DE OFICINA'!C:C,'Cuadro Resumen'!$B$69:$B$78,'3. EQUIPO DE OFICINA'!D:D)</f>
        <v>25</v>
      </c>
      <c r="D72" s="82">
        <f>SUMIF('3. EQUIPO DE OFICINA'!$C:$C,'Cuadro Resumen'!$B$69:$B$78,'3. EQUIPO DE OFICINA'!$F:$F)</f>
        <v>150000</v>
      </c>
    </row>
    <row r="73" spans="2:4" ht="18.75" x14ac:dyDescent="0.25">
      <c r="B73" s="81" t="s">
        <v>108</v>
      </c>
      <c r="C73" s="82">
        <f>SUMIF('3. EQUIPO DE OFICINA'!C:C,'Cuadro Resumen'!$B$69:$B$78,'3. EQUIPO DE OFICINA'!D:D)</f>
        <v>9</v>
      </c>
      <c r="D73" s="82">
        <f>SUMIF('3. EQUIPO DE OFICINA'!$C:$C,'Cuadro Resumen'!$B$69:$B$78,'3. EQUIPO DE OFICINA'!$F:$F)</f>
        <v>27000</v>
      </c>
    </row>
    <row r="74" spans="2:4" ht="18.75" x14ac:dyDescent="0.25">
      <c r="B74" s="81" t="s">
        <v>109</v>
      </c>
      <c r="C74" s="82">
        <f>SUMIF('3. EQUIPO DE OFICINA'!C:C,'Cuadro Resumen'!$B$69:$B$78,'3. EQUIPO DE OFICINA'!D:D)</f>
        <v>0</v>
      </c>
      <c r="D74" s="82">
        <f>SUMIF('3. EQUIPO DE OFICINA'!$C:$C,'Cuadro Resumen'!$B$69:$B$78,'3. EQUIPO DE OFICINA'!$F:$F)</f>
        <v>0</v>
      </c>
    </row>
    <row r="75" spans="2:4" ht="18.75" x14ac:dyDescent="0.25">
      <c r="B75" s="81" t="s">
        <v>110</v>
      </c>
      <c r="C75" s="82">
        <f>SUMIF('3. EQUIPO DE OFICINA'!C:C,'Cuadro Resumen'!$B$69:$B$78,'3. EQUIPO DE OFICINA'!D:D)</f>
        <v>13</v>
      </c>
      <c r="D75" s="82">
        <f>SUMIF('3. EQUIPO DE OFICINA'!$C:$C,'Cuadro Resumen'!$B$69:$B$78,'3. EQUIPO DE OFICINA'!$F:$F)</f>
        <v>104000</v>
      </c>
    </row>
    <row r="76" spans="2:4" ht="18.75" x14ac:dyDescent="0.25">
      <c r="B76" s="81" t="s">
        <v>111</v>
      </c>
      <c r="C76" s="82">
        <f>SUMIF('3. EQUIPO DE OFICINA'!C:C,'Cuadro Resumen'!$B$69:$B$78,'3. EQUIPO DE OFICINA'!D:D)</f>
        <v>1</v>
      </c>
      <c r="D76" s="82">
        <f>SUMIF('3. EQUIPO DE OFICINA'!$C:$C,'Cuadro Resumen'!$B$69:$B$78,'3. EQUIPO DE OFICINA'!$F:$F)</f>
        <v>2000</v>
      </c>
    </row>
    <row r="77" spans="2:4" ht="18.75" x14ac:dyDescent="0.25">
      <c r="B77" s="81" t="s">
        <v>112</v>
      </c>
      <c r="C77" s="82">
        <f>SUMIF('3. EQUIPO DE OFICINA'!C:C,'Cuadro Resumen'!$B$69:$B$78,'3. EQUIPO DE OFICINA'!D:D)</f>
        <v>2</v>
      </c>
      <c r="D77" s="82">
        <f>SUMIF('3. EQUIPO DE OFICINA'!$C:$C,'Cuadro Resumen'!$B$69:$B$78,'3. EQUIPO DE OFICINA'!$F:$F)</f>
        <v>10000</v>
      </c>
    </row>
    <row r="78" spans="2:4" ht="18.75" x14ac:dyDescent="0.25">
      <c r="B78" s="81" t="s">
        <v>113</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70</v>
      </c>
      <c r="C80" s="84">
        <f>SUM(C69:C79)</f>
        <v>133</v>
      </c>
      <c r="D80" s="483">
        <f>SUM(D69:D79)</f>
        <v>483400</v>
      </c>
    </row>
    <row r="83" spans="2:4" x14ac:dyDescent="0.25">
      <c r="B83" s="191" t="s">
        <v>114</v>
      </c>
      <c r="C83" s="424"/>
      <c r="D83" s="424"/>
    </row>
    <row r="85" spans="2:4" ht="18.75" x14ac:dyDescent="0.25">
      <c r="B85" s="80" t="s">
        <v>115</v>
      </c>
      <c r="C85" s="80" t="s">
        <v>98</v>
      </c>
      <c r="D85" s="80" t="s">
        <v>99</v>
      </c>
    </row>
    <row r="86" spans="2:4" ht="37.5" x14ac:dyDescent="0.25">
      <c r="B86" s="289" t="s">
        <v>116</v>
      </c>
      <c r="C86" s="82">
        <f>SUMIF('4. EQUIPO TECNOLÓGICOS'!C:C,'Cuadro Resumen'!$B$86:$B$102,'4. EQUIPO TECNOLÓGICOS'!D:D)</f>
        <v>9</v>
      </c>
      <c r="D86" s="82">
        <f>SUMIF('4. EQUIPO TECNOLÓGICOS'!$C:$C,'Cuadro Resumen'!$B$86:$B$102,'4. EQUIPO TECNOLÓGICOS'!F:F)</f>
        <v>315000</v>
      </c>
    </row>
    <row r="87" spans="2:4" ht="37.5" x14ac:dyDescent="0.25">
      <c r="B87" s="289" t="s">
        <v>117</v>
      </c>
      <c r="C87" s="82">
        <f>SUMIF('4. EQUIPO TECNOLÓGICOS'!C:C,'Cuadro Resumen'!$B$86:$B$102,'4. EQUIPO TECNOLÓGICOS'!D:D)</f>
        <v>0</v>
      </c>
      <c r="D87" s="82">
        <f>SUMIF('4. EQUIPO TECNOLÓGICOS'!$C:$C,'Cuadro Resumen'!$B$86:$B$102,'4. EQUIPO TECNOLÓGICOS'!F:F)</f>
        <v>0</v>
      </c>
    </row>
    <row r="88" spans="2:4" ht="37.5" x14ac:dyDescent="0.25">
      <c r="B88" s="289" t="s">
        <v>118</v>
      </c>
      <c r="C88" s="82">
        <f>SUMIF('4. EQUIPO TECNOLÓGICOS'!C:C,'Cuadro Resumen'!$B$86:$B$102,'4. EQUIPO TECNOLÓGICOS'!D:D)</f>
        <v>0</v>
      </c>
      <c r="D88" s="82">
        <f>SUMIF('4. EQUIPO TECNOLÓGICOS'!$C:$C,'Cuadro Resumen'!$B$86:$B$102,'4. EQUIPO TECNOLÓGICOS'!F:F)</f>
        <v>0</v>
      </c>
    </row>
    <row r="89" spans="2:4" ht="56.25" x14ac:dyDescent="0.25">
      <c r="B89" s="289" t="s">
        <v>119</v>
      </c>
      <c r="C89" s="82">
        <f>SUMIF('4. EQUIPO TECNOLÓGICOS'!C:C,'Cuadro Resumen'!$B$86:$B$102,'4. EQUIPO TECNOLÓGICOS'!D:D)</f>
        <v>101</v>
      </c>
      <c r="D89" s="82">
        <f>SUMIF('4. EQUIPO TECNOLÓGICOS'!$C:$C,'Cuadro Resumen'!$B$86:$B$102,'4. EQUIPO TECNOLÓGICOS'!F:F)</f>
        <v>1515000</v>
      </c>
    </row>
    <row r="90" spans="2:4" ht="18.75" x14ac:dyDescent="0.25">
      <c r="B90" s="81" t="s">
        <v>120</v>
      </c>
      <c r="C90" s="82">
        <f>SUMIF('4. EQUIPO TECNOLÓGICOS'!C:C,'Cuadro Resumen'!$B$86:$B$102,'4. EQUIPO TECNOLÓGICOS'!D:D)</f>
        <v>0</v>
      </c>
      <c r="D90" s="82">
        <f>SUMIF('4. EQUIPO TECNOLÓGICOS'!$C:$C,'Cuadro Resumen'!$B$86:$B$102,'4. EQUIPO TECNOLÓGICOS'!F:F)</f>
        <v>0</v>
      </c>
    </row>
    <row r="91" spans="2:4" ht="18.75" x14ac:dyDescent="0.25">
      <c r="B91" s="81" t="s">
        <v>121</v>
      </c>
      <c r="C91" s="82">
        <f>SUMIF('4. EQUIPO TECNOLÓGICOS'!C:C,'Cuadro Resumen'!$B$86:$B$102,'4. EQUIPO TECNOLÓGICOS'!D:D)</f>
        <v>3</v>
      </c>
      <c r="D91" s="82">
        <f>SUMIF('4. EQUIPO TECNOLÓGICOS'!$C:$C,'Cuadro Resumen'!$B$86:$B$102,'4. EQUIPO TECNOLÓGICOS'!F:F)</f>
        <v>12000</v>
      </c>
    </row>
    <row r="92" spans="2:4" ht="18.75" x14ac:dyDescent="0.25">
      <c r="B92" s="81" t="s">
        <v>122</v>
      </c>
      <c r="C92" s="82">
        <f>SUMIF('4. EQUIPO TECNOLÓGICOS'!C:C,'Cuadro Resumen'!$B$86:$B$102,'4. EQUIPO TECNOLÓGICOS'!D:D)</f>
        <v>3</v>
      </c>
      <c r="D92" s="82">
        <f>SUMIF('4. EQUIPO TECNOLÓGICOS'!$C:$C,'Cuadro Resumen'!$B$86:$B$102,'4. EQUIPO TECNOLÓGICOS'!F:F)</f>
        <v>24000</v>
      </c>
    </row>
    <row r="93" spans="2:4" ht="18.75" x14ac:dyDescent="0.25">
      <c r="B93" s="81" t="s">
        <v>123</v>
      </c>
      <c r="C93" s="82">
        <f>SUMIF('4. EQUIPO TECNOLÓGICOS'!C:C,'Cuadro Resumen'!$B$86:$B$102,'4. EQUIPO TECNOLÓGICOS'!D:D)</f>
        <v>3</v>
      </c>
      <c r="D93" s="82">
        <f>SUMIF('4. EQUIPO TECNOLÓGICOS'!$C:$C,'Cuadro Resumen'!$B$86:$B$102,'4. EQUIPO TECNOLÓGICOS'!F:F)</f>
        <v>15000</v>
      </c>
    </row>
    <row r="94" spans="2:4" ht="18.75" x14ac:dyDescent="0.25">
      <c r="B94" s="81" t="s">
        <v>124</v>
      </c>
      <c r="C94" s="82">
        <f>SUMIF('4. EQUIPO TECNOLÓGICOS'!C:C,'Cuadro Resumen'!$B$86:$B$102,'4. EQUIPO TECNOLÓGICOS'!D:D)</f>
        <v>11</v>
      </c>
      <c r="D94" s="82">
        <f>SUMIF('4. EQUIPO TECNOLÓGICOS'!$C:$C,'Cuadro Resumen'!$B$86:$B$102,'4. EQUIPO TECNOLÓGICOS'!F:F)</f>
        <v>143000</v>
      </c>
    </row>
    <row r="95" spans="2:4" ht="18.75" x14ac:dyDescent="0.25">
      <c r="B95" s="81" t="s">
        <v>125</v>
      </c>
      <c r="C95" s="82">
        <f>SUMIF('4. EQUIPO TECNOLÓGICOS'!C:C,'Cuadro Resumen'!$B$86:$B$102,'4. EQUIPO TECNOLÓGICOS'!D:D)</f>
        <v>3</v>
      </c>
      <c r="D95" s="82">
        <f>SUMIF('4. EQUIPO TECNOLÓGICOS'!$C:$C,'Cuadro Resumen'!$B$86:$B$102,'4. EQUIPO TECNOLÓGICOS'!F:F)</f>
        <v>45000</v>
      </c>
    </row>
    <row r="96" spans="2:4" ht="18.75" x14ac:dyDescent="0.25">
      <c r="B96" s="81" t="s">
        <v>126</v>
      </c>
      <c r="C96" s="82">
        <f>SUMIF('4. EQUIPO TECNOLÓGICOS'!C:C,'Cuadro Resumen'!$B$86:$B$102,'4. EQUIPO TECNOLÓGICOS'!D:D)</f>
        <v>0</v>
      </c>
      <c r="D96" s="82">
        <f>SUMIF('4. EQUIPO TECNOLÓGICOS'!$C:$C,'Cuadro Resumen'!$B$86:$B$102,'4. EQUIPO TECNOLÓGICOS'!F:F)</f>
        <v>0</v>
      </c>
    </row>
    <row r="97" spans="2:4" ht="18.75" x14ac:dyDescent="0.25">
      <c r="B97" s="81" t="s">
        <v>127</v>
      </c>
      <c r="C97" s="82">
        <f>SUMIF('4. EQUIPO TECNOLÓGICOS'!C:C,'Cuadro Resumen'!$B$86:$B$102,'4. EQUIPO TECNOLÓGICOS'!D:D)</f>
        <v>60</v>
      </c>
      <c r="D97" s="82">
        <f>SUMIF('4. EQUIPO TECNOLÓGICOS'!$C:$C,'Cuadro Resumen'!$B$86:$B$102,'4. EQUIPO TECNOLÓGICOS'!F:F)</f>
        <v>600000</v>
      </c>
    </row>
    <row r="98" spans="2:4" ht="18.75" x14ac:dyDescent="0.25">
      <c r="B98" s="81" t="s">
        <v>128</v>
      </c>
      <c r="C98" s="82">
        <f>SUMIF('4. EQUIPO TECNOLÓGICOS'!C:C,'Cuadro Resumen'!$B$86:$B$102,'4. EQUIPO TECNOLÓGICOS'!D:D)</f>
        <v>6</v>
      </c>
      <c r="D98" s="82">
        <f>SUMIF('4. EQUIPO TECNOLÓGICOS'!$C:$C,'Cuadro Resumen'!$B$86:$B$102,'4. EQUIPO TECNOLÓGICOS'!F:F)</f>
        <v>12000</v>
      </c>
    </row>
    <row r="99" spans="2:4" ht="18.75" x14ac:dyDescent="0.25">
      <c r="B99" s="81" t="s">
        <v>129</v>
      </c>
      <c r="C99" s="82">
        <f>SUMIF('4. EQUIPO TECNOLÓGICOS'!C:C,'Cuadro Resumen'!$B$86:$B$102,'4. EQUIPO TECNOLÓGICOS'!D:D)</f>
        <v>71</v>
      </c>
      <c r="D99" s="82">
        <f>SUMIF('4. EQUIPO TECNOLÓGICOS'!$C:$C,'Cuadro Resumen'!$B$86:$B$102,'4. EQUIPO TECNOLÓGICOS'!F:F)</f>
        <v>106500</v>
      </c>
    </row>
    <row r="100" spans="2:4" ht="18.75" x14ac:dyDescent="0.25">
      <c r="B100" s="81" t="s">
        <v>130</v>
      </c>
      <c r="C100" s="82">
        <f>SUMIF('4. EQUIPO TECNOLÓGICOS'!C:C,'Cuadro Resumen'!$B$86:$B$102,'4. EQUIPO TECNOLÓGICOS'!D:D)</f>
        <v>2</v>
      </c>
      <c r="D100" s="82">
        <f>SUMIF('4. EQUIPO TECNOLÓGICOS'!$C:$C,'Cuadro Resumen'!$B$86:$B$102,'4. EQUIPO TECNOLÓGICOS'!F:F)</f>
        <v>3000</v>
      </c>
    </row>
    <row r="101" spans="2:4" ht="18.75" x14ac:dyDescent="0.25">
      <c r="B101" s="81" t="s">
        <v>131</v>
      </c>
      <c r="C101" s="82">
        <f>SUMIF('4. EQUIPO TECNOLÓGICOS'!C:C,'Cuadro Resumen'!$B$86:$B$102,'4. EQUIPO TECNOLÓGICOS'!D:D)</f>
        <v>16</v>
      </c>
      <c r="D101" s="82">
        <f>SUMIF('4. EQUIPO TECNOLÓGICOS'!$C:$C,'Cuadro Resumen'!$B$86:$B$102,'4. EQUIPO TECNOLÓGICOS'!F:F)</f>
        <v>8000</v>
      </c>
    </row>
    <row r="102" spans="2:4" ht="18.75" x14ac:dyDescent="0.25">
      <c r="B102" s="81" t="s">
        <v>132</v>
      </c>
      <c r="C102" s="82">
        <f>SUMIF('4. EQUIPO TECNOLÓGICOS'!C:C,'Cuadro Resumen'!$B$86:$B$102,'4. EQUIPO TECNOLÓGICOS'!D:D)</f>
        <v>225</v>
      </c>
      <c r="D102" s="82">
        <f>SUMIF('4. EQUIPO TECNOLÓGICOS'!$C:$C,'Cuadro Resumen'!$B$86:$B$102,'4. EQUIPO TECNOLÓGICOS'!F:F)</f>
        <v>4500</v>
      </c>
    </row>
    <row r="103" spans="2:4" ht="23.25" x14ac:dyDescent="0.25">
      <c r="B103" s="83" t="s">
        <v>70</v>
      </c>
      <c r="C103" s="84">
        <f>SUM(C86:C102)</f>
        <v>513</v>
      </c>
      <c r="D103" s="84">
        <f>SUM(D86:D102)</f>
        <v>2803000</v>
      </c>
    </row>
    <row r="107" spans="2:4" x14ac:dyDescent="0.25">
      <c r="B107" s="191" t="s">
        <v>133</v>
      </c>
      <c r="C107" s="424"/>
      <c r="D107" s="424"/>
    </row>
    <row r="128" spans="2:2" x14ac:dyDescent="0.25">
      <c r="B128" s="191" t="s">
        <v>134</v>
      </c>
    </row>
    <row r="129" spans="2:4" x14ac:dyDescent="0.25">
      <c r="B129" s="424" t="s">
        <v>135</v>
      </c>
      <c r="C129" s="424" t="s">
        <v>98</v>
      </c>
      <c r="D129" s="424" t="s">
        <v>99</v>
      </c>
    </row>
    <row r="130" spans="2:4" x14ac:dyDescent="0.25">
      <c r="B130" s="424" t="s">
        <v>136</v>
      </c>
      <c r="C130" s="424"/>
      <c r="D130" s="424"/>
    </row>
    <row r="131" spans="2:4" x14ac:dyDescent="0.25">
      <c r="B131" s="424" t="s">
        <v>137</v>
      </c>
      <c r="C131" s="424"/>
      <c r="D131" s="424"/>
    </row>
    <row r="132" spans="2:4" x14ac:dyDescent="0.25">
      <c r="B132" s="424" t="s">
        <v>138</v>
      </c>
      <c r="C132" s="424"/>
      <c r="D132" s="424"/>
    </row>
    <row r="145" spans="2:2" x14ac:dyDescent="0.25">
      <c r="B145" s="191" t="s">
        <v>139</v>
      </c>
    </row>
    <row r="196" spans="2:9" s="118" customFormat="1" x14ac:dyDescent="0.25">
      <c r="B196" s="425"/>
      <c r="C196" s="425"/>
      <c r="D196" s="425"/>
      <c r="E196" s="425"/>
      <c r="F196" s="425"/>
      <c r="G196" s="425"/>
      <c r="H196" s="425"/>
      <c r="I196" s="412"/>
    </row>
    <row r="198" spans="2:9" hidden="1" x14ac:dyDescent="0.25">
      <c r="B198" s="717" t="s">
        <v>140</v>
      </c>
      <c r="C198" s="717"/>
      <c r="D198" s="717"/>
      <c r="E198" s="717"/>
      <c r="F198" s="717"/>
      <c r="G198" s="424"/>
      <c r="H198" s="424"/>
    </row>
    <row r="199" spans="2:9" hidden="1" x14ac:dyDescent="0.25">
      <c r="B199" s="476" t="s">
        <v>141</v>
      </c>
      <c r="C199" s="413" t="s">
        <v>142</v>
      </c>
      <c r="D199" s="413" t="s">
        <v>142</v>
      </c>
      <c r="E199" s="413" t="s">
        <v>143</v>
      </c>
      <c r="F199" s="413" t="s">
        <v>143</v>
      </c>
      <c r="G199" s="424"/>
      <c r="H199" s="424"/>
    </row>
    <row r="200" spans="2:9" hidden="1" x14ac:dyDescent="0.25">
      <c r="B200" s="424"/>
      <c r="C200" s="424" t="s">
        <v>144</v>
      </c>
      <c r="D200" s="424" t="s">
        <v>145</v>
      </c>
      <c r="E200" s="424" t="s">
        <v>144</v>
      </c>
      <c r="F200" s="424" t="s">
        <v>145</v>
      </c>
      <c r="G200" s="424"/>
      <c r="H200" s="424"/>
    </row>
    <row r="201" spans="2:9" hidden="1" x14ac:dyDescent="0.25">
      <c r="B201" s="476" t="s">
        <v>28</v>
      </c>
      <c r="C201" s="423">
        <v>255</v>
      </c>
      <c r="D201" s="423">
        <v>235</v>
      </c>
      <c r="E201" s="423">
        <v>300</v>
      </c>
      <c r="F201" s="423">
        <v>280</v>
      </c>
      <c r="G201" s="424"/>
      <c r="H201" s="424"/>
    </row>
    <row r="202" spans="2:9" hidden="1" x14ac:dyDescent="0.25">
      <c r="B202" s="476" t="s">
        <v>29</v>
      </c>
      <c r="C202" s="423">
        <v>225</v>
      </c>
      <c r="D202" s="423">
        <v>205</v>
      </c>
      <c r="E202" s="423">
        <v>270</v>
      </c>
      <c r="F202" s="423">
        <v>250</v>
      </c>
      <c r="G202" s="424"/>
      <c r="H202" s="424"/>
    </row>
    <row r="203" spans="2:9" hidden="1" x14ac:dyDescent="0.25">
      <c r="B203" s="476" t="s">
        <v>30</v>
      </c>
      <c r="C203" s="423">
        <v>195</v>
      </c>
      <c r="D203" s="423">
        <v>180</v>
      </c>
      <c r="E203" s="423">
        <v>240</v>
      </c>
      <c r="F203" s="423">
        <v>220</v>
      </c>
      <c r="G203" s="424"/>
      <c r="H203" s="424"/>
    </row>
    <row r="204" spans="2:9" hidden="1" x14ac:dyDescent="0.25">
      <c r="B204" s="476" t="s">
        <v>31</v>
      </c>
      <c r="C204" s="423">
        <v>165</v>
      </c>
      <c r="D204" s="423">
        <v>150</v>
      </c>
      <c r="E204" s="423">
        <v>210</v>
      </c>
      <c r="F204" s="423">
        <v>195</v>
      </c>
      <c r="G204" s="424"/>
      <c r="H204" s="424"/>
    </row>
    <row r="205" spans="2:9" hidden="1" x14ac:dyDescent="0.25">
      <c r="B205" s="476" t="s">
        <v>146</v>
      </c>
      <c r="C205" s="423">
        <v>145</v>
      </c>
      <c r="D205" s="423">
        <v>135</v>
      </c>
      <c r="E205" s="423">
        <v>185</v>
      </c>
      <c r="F205" s="423">
        <v>170</v>
      </c>
      <c r="G205" s="424"/>
      <c r="H205" s="424"/>
    </row>
    <row r="206" spans="2:9" hidden="1" x14ac:dyDescent="0.25">
      <c r="B206" s="424"/>
      <c r="C206" s="424"/>
      <c r="D206" s="424"/>
      <c r="E206" s="424"/>
      <c r="F206" s="424"/>
      <c r="G206" s="424"/>
      <c r="H206" s="424"/>
    </row>
    <row r="207" spans="2:9" hidden="1" x14ac:dyDescent="0.25">
      <c r="B207" s="718" t="s">
        <v>75</v>
      </c>
      <c r="C207" s="718"/>
      <c r="D207" s="718"/>
      <c r="E207" s="431">
        <f>C20</f>
        <v>23.707100000000001</v>
      </c>
      <c r="F207" s="431" t="str">
        <f>D20</f>
        <v>Martes, 07 de Marzo del 2017 Fuente el BCH</v>
      </c>
      <c r="G207" s="424"/>
      <c r="H207" s="424"/>
    </row>
    <row r="208" spans="2:9" hidden="1" x14ac:dyDescent="0.25">
      <c r="B208" s="424"/>
      <c r="C208" s="424"/>
      <c r="D208" s="424"/>
      <c r="E208" s="424"/>
      <c r="F208" s="424"/>
      <c r="G208" s="424"/>
      <c r="H208" s="424"/>
    </row>
    <row r="209" spans="2:9" hidden="1" x14ac:dyDescent="0.25">
      <c r="B209" s="424"/>
      <c r="C209" s="424"/>
      <c r="D209" s="424"/>
      <c r="E209" s="424"/>
      <c r="F209" s="424"/>
      <c r="G209" s="424"/>
      <c r="H209" s="424"/>
    </row>
    <row r="210" spans="2:9" hidden="1" x14ac:dyDescent="0.25">
      <c r="B210" s="717" t="s">
        <v>140</v>
      </c>
      <c r="C210" s="717"/>
      <c r="D210" s="717"/>
      <c r="E210" s="717"/>
      <c r="F210" s="717"/>
      <c r="G210" s="424"/>
      <c r="H210" s="424"/>
    </row>
    <row r="211" spans="2:9" hidden="1" x14ac:dyDescent="0.25">
      <c r="B211" s="476" t="s">
        <v>141</v>
      </c>
      <c r="C211" s="413" t="s">
        <v>142</v>
      </c>
      <c r="D211" s="413" t="s">
        <v>142</v>
      </c>
      <c r="E211" s="413" t="s">
        <v>143</v>
      </c>
      <c r="F211" s="413" t="s">
        <v>143</v>
      </c>
      <c r="G211" s="424"/>
      <c r="H211" s="424"/>
    </row>
    <row r="212" spans="2:9" hidden="1" x14ac:dyDescent="0.25">
      <c r="B212" s="424"/>
      <c r="C212" s="424" t="s">
        <v>144</v>
      </c>
      <c r="D212" s="424" t="s">
        <v>145</v>
      </c>
      <c r="E212" s="424" t="s">
        <v>144</v>
      </c>
      <c r="F212" s="424" t="s">
        <v>145</v>
      </c>
      <c r="G212" s="424"/>
      <c r="H212" s="424"/>
    </row>
    <row r="213" spans="2:9" hidden="1" x14ac:dyDescent="0.25">
      <c r="B213" s="476" t="s">
        <v>28</v>
      </c>
      <c r="C213" s="414">
        <f>+C201*E207</f>
        <v>6045.3105000000005</v>
      </c>
      <c r="D213" s="414">
        <f>+D201*E207</f>
        <v>5571.1684999999998</v>
      </c>
      <c r="E213" s="414">
        <f>+E201*E207</f>
        <v>7112.13</v>
      </c>
      <c r="F213" s="414">
        <f>+F201*E207</f>
        <v>6637.9880000000003</v>
      </c>
      <c r="G213" s="424"/>
      <c r="H213" s="424"/>
    </row>
    <row r="214" spans="2:9" hidden="1" x14ac:dyDescent="0.25">
      <c r="B214" s="476" t="s">
        <v>29</v>
      </c>
      <c r="C214" s="414">
        <f>+C202*E207</f>
        <v>5334.0974999999999</v>
      </c>
      <c r="D214" s="414">
        <f>+D202*E207</f>
        <v>4859.9555</v>
      </c>
      <c r="E214" s="414">
        <f>+E202*E207</f>
        <v>6400.9170000000004</v>
      </c>
      <c r="F214" s="414">
        <f>+F202*E207</f>
        <v>5926.7750000000005</v>
      </c>
      <c r="G214" s="424"/>
      <c r="H214" s="424"/>
    </row>
    <row r="215" spans="2:9" hidden="1" x14ac:dyDescent="0.25">
      <c r="B215" s="476" t="s">
        <v>30</v>
      </c>
      <c r="C215" s="414">
        <f>+C203*E207</f>
        <v>4622.8845000000001</v>
      </c>
      <c r="D215" s="414">
        <f>+D203*E207</f>
        <v>4267.2780000000002</v>
      </c>
      <c r="E215" s="414">
        <f>+E203*E207</f>
        <v>5689.7039999999997</v>
      </c>
      <c r="F215" s="414">
        <f>+F203*E207</f>
        <v>5215.5619999999999</v>
      </c>
      <c r="G215" s="424"/>
      <c r="H215" s="424"/>
    </row>
    <row r="216" spans="2:9" hidden="1" x14ac:dyDescent="0.25">
      <c r="B216" s="476" t="s">
        <v>31</v>
      </c>
      <c r="C216" s="414">
        <f>+C204*E207</f>
        <v>3911.6714999999999</v>
      </c>
      <c r="D216" s="414">
        <f>+D204*E207</f>
        <v>3556.0650000000001</v>
      </c>
      <c r="E216" s="414">
        <f>+E204*E207</f>
        <v>4978.491</v>
      </c>
      <c r="F216" s="414">
        <f>+F204*E207</f>
        <v>4622.8845000000001</v>
      </c>
      <c r="G216" s="424"/>
      <c r="H216" s="424"/>
    </row>
    <row r="217" spans="2:9" hidden="1" x14ac:dyDescent="0.25">
      <c r="B217" s="476" t="s">
        <v>146</v>
      </c>
      <c r="C217" s="414">
        <f>+C205*E207</f>
        <v>3437.5295000000001</v>
      </c>
      <c r="D217" s="414">
        <f>+D205*E207</f>
        <v>3200.4585000000002</v>
      </c>
      <c r="E217" s="414">
        <f>+E205*E207</f>
        <v>4385.8135000000002</v>
      </c>
      <c r="F217" s="414">
        <f>+F205*E207</f>
        <v>4030.2069999999999</v>
      </c>
      <c r="G217" s="424"/>
      <c r="H217" s="424"/>
    </row>
    <row r="218" spans="2:9" hidden="1" x14ac:dyDescent="0.25">
      <c r="B218" s="424"/>
      <c r="C218" s="424"/>
      <c r="D218" s="424"/>
      <c r="E218" s="424"/>
      <c r="F218" s="424"/>
      <c r="G218" s="424"/>
      <c r="H218" s="424"/>
    </row>
    <row r="220" spans="2:9" s="118" customFormat="1" x14ac:dyDescent="0.25">
      <c r="B220" s="425"/>
      <c r="C220" s="425"/>
      <c r="D220" s="425"/>
      <c r="E220" s="425"/>
      <c r="F220" s="425"/>
      <c r="G220" s="425"/>
      <c r="H220" s="425"/>
      <c r="I220" s="412"/>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80" zoomScaleNormal="80" workbookViewId="0">
      <pane ySplit="11" topLeftCell="A562" activePane="bottomLeft" state="frozen"/>
      <selection activeCell="A11" sqref="A11"/>
      <selection pane="bottomLeft" activeCell="C571" sqref="C571"/>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6.25" hidden="1" x14ac:dyDescent="0.25">
      <c r="A1" s="181"/>
      <c r="B1" s="184"/>
      <c r="C1" s="181" t="s">
        <v>147</v>
      </c>
      <c r="D1" s="184" t="s">
        <v>148</v>
      </c>
      <c r="E1" s="427" t="s">
        <v>149</v>
      </c>
      <c r="F1" s="427" t="s">
        <v>150</v>
      </c>
      <c r="G1" s="427" t="s">
        <v>151</v>
      </c>
      <c r="H1" s="427" t="s">
        <v>152</v>
      </c>
      <c r="I1" s="427" t="s">
        <v>153</v>
      </c>
      <c r="J1" s="427" t="s">
        <v>154</v>
      </c>
      <c r="K1" s="427" t="s">
        <v>155</v>
      </c>
      <c r="L1" s="427" t="s">
        <v>156</v>
      </c>
      <c r="M1" s="427" t="s">
        <v>157</v>
      </c>
      <c r="N1" s="427" t="s">
        <v>158</v>
      </c>
      <c r="O1" s="427" t="s">
        <v>159</v>
      </c>
      <c r="P1" s="427" t="s">
        <v>160</v>
      </c>
      <c r="Q1" s="427" t="s">
        <v>161</v>
      </c>
      <c r="R1" s="427" t="s">
        <v>160</v>
      </c>
      <c r="S1" s="427" t="s">
        <v>161</v>
      </c>
      <c r="T1" s="427" t="s">
        <v>161</v>
      </c>
      <c r="U1" s="427" t="s">
        <v>162</v>
      </c>
      <c r="V1" s="427" t="s">
        <v>163</v>
      </c>
      <c r="W1" s="427" t="s">
        <v>164</v>
      </c>
      <c r="X1" s="427" t="s">
        <v>164</v>
      </c>
      <c r="Y1" s="427" t="s">
        <v>165</v>
      </c>
      <c r="Z1" s="427"/>
      <c r="AA1" s="427" t="s">
        <v>165</v>
      </c>
      <c r="AB1" s="427" t="s">
        <v>166</v>
      </c>
      <c r="AC1" s="427" t="s">
        <v>167</v>
      </c>
      <c r="AD1" s="427" t="s">
        <v>168</v>
      </c>
      <c r="AE1" s="427" t="s">
        <v>169</v>
      </c>
      <c r="AF1" s="427" t="s">
        <v>170</v>
      </c>
      <c r="AG1" s="427" t="s">
        <v>171</v>
      </c>
      <c r="AH1" s="427" t="s">
        <v>172</v>
      </c>
      <c r="AI1" s="427" t="s">
        <v>173</v>
      </c>
      <c r="AJ1" s="427" t="s">
        <v>174</v>
      </c>
      <c r="AK1" s="427" t="s">
        <v>175</v>
      </c>
      <c r="AL1" s="427" t="s">
        <v>176</v>
      </c>
      <c r="AM1" s="427" t="s">
        <v>177</v>
      </c>
      <c r="AN1" s="427" t="s">
        <v>178</v>
      </c>
      <c r="AO1" s="427" t="s">
        <v>179</v>
      </c>
      <c r="AP1" s="427" t="s">
        <v>180</v>
      </c>
      <c r="AQ1" s="427" t="s">
        <v>181</v>
      </c>
      <c r="AR1" s="184" t="s">
        <v>182</v>
      </c>
      <c r="AS1" s="427" t="s">
        <v>183</v>
      </c>
      <c r="AT1" s="427" t="s">
        <v>184</v>
      </c>
      <c r="AU1" s="427" t="s">
        <v>185</v>
      </c>
      <c r="AV1" s="427" t="s">
        <v>186</v>
      </c>
      <c r="AW1" s="427" t="s">
        <v>187</v>
      </c>
      <c r="AX1" s="427" t="s">
        <v>188</v>
      </c>
      <c r="AY1" s="427" t="s">
        <v>189</v>
      </c>
      <c r="AZ1" s="427" t="s">
        <v>190</v>
      </c>
      <c r="BA1" s="427" t="s">
        <v>191</v>
      </c>
      <c r="BB1" s="427" t="s">
        <v>192</v>
      </c>
      <c r="BC1" s="427" t="s">
        <v>193</v>
      </c>
      <c r="BD1" s="427" t="s">
        <v>194</v>
      </c>
      <c r="BE1" s="427" t="s">
        <v>195</v>
      </c>
      <c r="BF1" s="427" t="s">
        <v>196</v>
      </c>
      <c r="BG1" s="427" t="s">
        <v>197</v>
      </c>
      <c r="BH1" s="427" t="s">
        <v>198</v>
      </c>
      <c r="BI1" s="427" t="s">
        <v>199</v>
      </c>
      <c r="BJ1" s="427" t="s">
        <v>200</v>
      </c>
      <c r="BK1" s="427" t="s">
        <v>201</v>
      </c>
      <c r="BL1" s="427" t="s">
        <v>202</v>
      </c>
      <c r="BM1" s="427" t="s">
        <v>203</v>
      </c>
      <c r="BN1" s="427" t="s">
        <v>204</v>
      </c>
      <c r="BO1" s="427" t="s">
        <v>205</v>
      </c>
      <c r="BP1" s="427" t="s">
        <v>206</v>
      </c>
      <c r="BQ1" s="427" t="s">
        <v>207</v>
      </c>
      <c r="BR1" s="427" t="s">
        <v>208</v>
      </c>
      <c r="BS1" s="427" t="s">
        <v>209</v>
      </c>
      <c r="BT1" s="427" t="s">
        <v>210</v>
      </c>
      <c r="BU1" s="427" t="s">
        <v>211</v>
      </c>
      <c r="BV1" s="427" t="s">
        <v>212</v>
      </c>
      <c r="BW1" s="427" t="s">
        <v>213</v>
      </c>
      <c r="BX1" s="427" t="s">
        <v>214</v>
      </c>
      <c r="BY1" s="427" t="s">
        <v>215</v>
      </c>
      <c r="BZ1" s="427" t="s">
        <v>216</v>
      </c>
      <c r="CA1" s="427" t="s">
        <v>217</v>
      </c>
      <c r="CB1" s="184" t="s">
        <v>218</v>
      </c>
      <c r="CC1" s="427" t="s">
        <v>219</v>
      </c>
      <c r="CD1" s="427" t="s">
        <v>220</v>
      </c>
      <c r="CE1" s="427" t="s">
        <v>221</v>
      </c>
      <c r="CF1" s="427" t="s">
        <v>222</v>
      </c>
      <c r="CG1" s="427" t="s">
        <v>223</v>
      </c>
      <c r="CH1" s="184" t="s">
        <v>224</v>
      </c>
      <c r="CI1" s="427" t="s">
        <v>225</v>
      </c>
      <c r="CJ1" s="427" t="s">
        <v>226</v>
      </c>
      <c r="CK1" s="427" t="s">
        <v>227</v>
      </c>
      <c r="CL1" s="427" t="s">
        <v>228</v>
      </c>
      <c r="CM1" s="427" t="s">
        <v>229</v>
      </c>
      <c r="CN1" s="427" t="s">
        <v>230</v>
      </c>
      <c r="CO1" s="184" t="s">
        <v>231</v>
      </c>
      <c r="CP1" s="427" t="s">
        <v>232</v>
      </c>
      <c r="CQ1" s="427" t="s">
        <v>233</v>
      </c>
      <c r="CR1" s="427" t="s">
        <v>234</v>
      </c>
      <c r="CS1" s="427" t="s">
        <v>235</v>
      </c>
      <c r="CT1" s="427" t="s">
        <v>236</v>
      </c>
      <c r="CU1" s="427" t="s">
        <v>237</v>
      </c>
      <c r="CV1" s="427" t="s">
        <v>238</v>
      </c>
      <c r="CW1" s="427" t="s">
        <v>239</v>
      </c>
      <c r="CX1" s="427" t="s">
        <v>240</v>
      </c>
      <c r="CY1" s="173" t="s">
        <v>241</v>
      </c>
      <c r="CZ1" s="184" t="s">
        <v>242</v>
      </c>
      <c r="DA1" s="427" t="s">
        <v>243</v>
      </c>
      <c r="DB1" s="427" t="s">
        <v>244</v>
      </c>
      <c r="DC1" s="427" t="s">
        <v>245</v>
      </c>
      <c r="DD1" s="427" t="s">
        <v>246</v>
      </c>
      <c r="DE1" s="427" t="s">
        <v>247</v>
      </c>
      <c r="DF1" s="427" t="s">
        <v>248</v>
      </c>
      <c r="DG1" s="427" t="s">
        <v>249</v>
      </c>
      <c r="DH1" s="427" t="s">
        <v>250</v>
      </c>
      <c r="DI1" s="427" t="s">
        <v>251</v>
      </c>
      <c r="DJ1" s="427" t="s">
        <v>252</v>
      </c>
      <c r="DK1" s="184" t="s">
        <v>253</v>
      </c>
      <c r="DL1" s="427" t="s">
        <v>254</v>
      </c>
      <c r="DM1" s="427" t="s">
        <v>255</v>
      </c>
      <c r="DN1" s="427" t="s">
        <v>256</v>
      </c>
      <c r="DO1" s="427" t="s">
        <v>257</v>
      </c>
      <c r="DP1" s="427" t="s">
        <v>258</v>
      </c>
      <c r="DQ1" s="427" t="s">
        <v>259</v>
      </c>
      <c r="DR1" s="427" t="s">
        <v>260</v>
      </c>
      <c r="DS1" s="427" t="s">
        <v>261</v>
      </c>
      <c r="DT1" s="427" t="s">
        <v>262</v>
      </c>
      <c r="DU1" s="427" t="s">
        <v>263</v>
      </c>
      <c r="DV1" s="427" t="s">
        <v>264</v>
      </c>
      <c r="DW1" s="427" t="s">
        <v>265</v>
      </c>
      <c r="DX1" s="427" t="s">
        <v>266</v>
      </c>
      <c r="DY1" s="427" t="s">
        <v>267</v>
      </c>
      <c r="DZ1" s="184" t="s">
        <v>268</v>
      </c>
      <c r="EA1" s="427" t="s">
        <v>269</v>
      </c>
      <c r="EB1" s="427" t="s">
        <v>270</v>
      </c>
      <c r="EC1" s="427" t="s">
        <v>271</v>
      </c>
      <c r="ED1" s="427" t="s">
        <v>272</v>
      </c>
      <c r="EE1" s="427" t="s">
        <v>273</v>
      </c>
      <c r="EF1" s="427" t="s">
        <v>274</v>
      </c>
      <c r="EG1" s="427" t="s">
        <v>275</v>
      </c>
      <c r="EH1" s="427" t="s">
        <v>276</v>
      </c>
      <c r="EI1" s="427" t="s">
        <v>277</v>
      </c>
      <c r="EJ1" s="427" t="s">
        <v>278</v>
      </c>
      <c r="EK1" s="427" t="s">
        <v>279</v>
      </c>
      <c r="EL1" s="427" t="s">
        <v>280</v>
      </c>
      <c r="EM1" s="427" t="s">
        <v>281</v>
      </c>
      <c r="EN1" s="427" t="s">
        <v>282</v>
      </c>
      <c r="EO1" s="427" t="s">
        <v>283</v>
      </c>
      <c r="EP1" s="184" t="s">
        <v>284</v>
      </c>
      <c r="EQ1" s="427" t="s">
        <v>285</v>
      </c>
      <c r="ER1" s="427" t="s">
        <v>286</v>
      </c>
      <c r="ES1" s="427" t="s">
        <v>287</v>
      </c>
      <c r="ET1" s="427" t="s">
        <v>288</v>
      </c>
      <c r="EU1" s="427" t="s">
        <v>289</v>
      </c>
      <c r="EV1" s="427" t="s">
        <v>290</v>
      </c>
      <c r="EW1" s="427" t="s">
        <v>291</v>
      </c>
      <c r="EX1" s="427" t="s">
        <v>292</v>
      </c>
      <c r="EY1" s="427" t="s">
        <v>293</v>
      </c>
      <c r="EZ1" s="427" t="s">
        <v>294</v>
      </c>
      <c r="FA1" s="427" t="s">
        <v>295</v>
      </c>
      <c r="FB1" s="427" t="s">
        <v>296</v>
      </c>
      <c r="FC1" s="427" t="s">
        <v>297</v>
      </c>
      <c r="FD1" s="427" t="s">
        <v>298</v>
      </c>
      <c r="FE1" s="184" t="s">
        <v>299</v>
      </c>
      <c r="FF1" s="427" t="s">
        <v>300</v>
      </c>
      <c r="FG1" s="427" t="s">
        <v>301</v>
      </c>
      <c r="FH1" s="427" t="s">
        <v>302</v>
      </c>
      <c r="FI1" s="427" t="s">
        <v>303</v>
      </c>
      <c r="FJ1" s="427" t="s">
        <v>304</v>
      </c>
      <c r="FK1" s="427" t="s">
        <v>305</v>
      </c>
      <c r="FL1" s="427" t="s">
        <v>306</v>
      </c>
      <c r="FM1" s="427" t="s">
        <v>307</v>
      </c>
      <c r="FN1" s="427" t="s">
        <v>308</v>
      </c>
      <c r="FO1" s="427" t="s">
        <v>309</v>
      </c>
      <c r="FP1" s="427" t="s">
        <v>310</v>
      </c>
      <c r="FQ1" s="427" t="s">
        <v>311</v>
      </c>
      <c r="FR1" s="427" t="s">
        <v>312</v>
      </c>
      <c r="FS1" s="427" t="s">
        <v>313</v>
      </c>
      <c r="FT1" s="427" t="s">
        <v>314</v>
      </c>
      <c r="FU1" s="427" t="s">
        <v>315</v>
      </c>
      <c r="FV1" s="427" t="s">
        <v>316</v>
      </c>
      <c r="FW1" s="427" t="s">
        <v>317</v>
      </c>
      <c r="FX1" s="427" t="s">
        <v>318</v>
      </c>
      <c r="FY1" s="427" t="s">
        <v>319</v>
      </c>
      <c r="FZ1" s="427" t="s">
        <v>320</v>
      </c>
      <c r="GA1" s="427" t="s">
        <v>321</v>
      </c>
      <c r="GB1" s="427" t="s">
        <v>322</v>
      </c>
      <c r="GC1" s="427" t="s">
        <v>323</v>
      </c>
      <c r="GD1" s="427" t="s">
        <v>324</v>
      </c>
      <c r="GE1" s="184" t="s">
        <v>325</v>
      </c>
      <c r="GF1" s="184" t="s">
        <v>326</v>
      </c>
      <c r="GG1" s="427" t="s">
        <v>327</v>
      </c>
      <c r="GH1" s="427" t="s">
        <v>328</v>
      </c>
      <c r="GI1" s="427" t="s">
        <v>329</v>
      </c>
      <c r="GJ1" s="427" t="s">
        <v>330</v>
      </c>
      <c r="GK1" s="427" t="s">
        <v>331</v>
      </c>
      <c r="GL1" s="427" t="s">
        <v>332</v>
      </c>
      <c r="GM1" s="427" t="s">
        <v>333</v>
      </c>
      <c r="GN1" s="184" t="s">
        <v>334</v>
      </c>
      <c r="GO1" s="427" t="s">
        <v>335</v>
      </c>
      <c r="GP1" s="427" t="s">
        <v>336</v>
      </c>
      <c r="GQ1" s="427" t="s">
        <v>337</v>
      </c>
      <c r="GR1" s="427" t="s">
        <v>338</v>
      </c>
      <c r="GS1" s="427" t="s">
        <v>339</v>
      </c>
      <c r="GT1" s="427" t="s">
        <v>340</v>
      </c>
      <c r="GU1" s="427" t="s">
        <v>341</v>
      </c>
      <c r="GV1" s="184" t="s">
        <v>342</v>
      </c>
      <c r="GW1" s="427" t="s">
        <v>343</v>
      </c>
      <c r="GX1" s="427" t="s">
        <v>344</v>
      </c>
      <c r="GY1" s="427" t="s">
        <v>345</v>
      </c>
      <c r="GZ1" s="427" t="s">
        <v>346</v>
      </c>
      <c r="HA1" s="427" t="s">
        <v>347</v>
      </c>
      <c r="HB1" s="427" t="s">
        <v>348</v>
      </c>
      <c r="HC1" s="184" t="s">
        <v>349</v>
      </c>
      <c r="HD1" s="427" t="s">
        <v>350</v>
      </c>
      <c r="HE1" s="427" t="s">
        <v>351</v>
      </c>
      <c r="HF1" s="427" t="s">
        <v>352</v>
      </c>
      <c r="HG1" s="427" t="s">
        <v>353</v>
      </c>
      <c r="HH1" s="427" t="s">
        <v>354</v>
      </c>
      <c r="HI1" s="427" t="s">
        <v>355</v>
      </c>
      <c r="HJ1" s="427" t="s">
        <v>356</v>
      </c>
      <c r="HK1" s="173" t="s">
        <v>357</v>
      </c>
      <c r="HL1" s="184" t="s">
        <v>358</v>
      </c>
      <c r="HM1" s="427" t="s">
        <v>359</v>
      </c>
      <c r="HN1" s="427" t="s">
        <v>360</v>
      </c>
      <c r="HO1" s="427" t="s">
        <v>361</v>
      </c>
      <c r="HP1" s="427" t="s">
        <v>362</v>
      </c>
      <c r="HQ1" s="427" t="s">
        <v>363</v>
      </c>
      <c r="HR1" s="427" t="s">
        <v>364</v>
      </c>
      <c r="HS1" s="427" t="s">
        <v>365</v>
      </c>
      <c r="HT1" s="427" t="s">
        <v>366</v>
      </c>
      <c r="HU1" s="427" t="s">
        <v>367</v>
      </c>
      <c r="HV1" s="427" t="s">
        <v>368</v>
      </c>
      <c r="HW1" s="427" t="s">
        <v>369</v>
      </c>
      <c r="HX1" s="184" t="s">
        <v>370</v>
      </c>
      <c r="HY1" s="427" t="s">
        <v>371</v>
      </c>
      <c r="HZ1" s="427" t="s">
        <v>372</v>
      </c>
      <c r="IA1" s="427" t="s">
        <v>373</v>
      </c>
      <c r="IB1" s="427" t="s">
        <v>374</v>
      </c>
      <c r="IC1" s="427" t="s">
        <v>375</v>
      </c>
      <c r="ID1" s="427" t="s">
        <v>376</v>
      </c>
      <c r="IE1" s="427" t="s">
        <v>377</v>
      </c>
      <c r="IF1" s="184" t="s">
        <v>378</v>
      </c>
      <c r="IG1" s="427" t="s">
        <v>379</v>
      </c>
      <c r="IH1" s="427" t="s">
        <v>380</v>
      </c>
      <c r="II1" s="427" t="s">
        <v>381</v>
      </c>
      <c r="IJ1" s="427" t="s">
        <v>382</v>
      </c>
      <c r="IK1" s="427" t="s">
        <v>383</v>
      </c>
      <c r="IL1" s="427" t="s">
        <v>384</v>
      </c>
      <c r="IM1" s="427" t="s">
        <v>385</v>
      </c>
      <c r="IN1" s="427" t="s">
        <v>386</v>
      </c>
      <c r="IO1" s="427" t="s">
        <v>387</v>
      </c>
      <c r="IP1" s="427" t="s">
        <v>388</v>
      </c>
      <c r="IQ1" s="427" t="s">
        <v>389</v>
      </c>
      <c r="IR1" s="427" t="s">
        <v>390</v>
      </c>
      <c r="IS1" s="427" t="s">
        <v>391</v>
      </c>
      <c r="IT1" s="427" t="s">
        <v>392</v>
      </c>
      <c r="IU1" s="427" t="s">
        <v>393</v>
      </c>
      <c r="IV1" s="427" t="s">
        <v>394</v>
      </c>
      <c r="IW1" s="184" t="s">
        <v>395</v>
      </c>
      <c r="IX1" s="427" t="s">
        <v>396</v>
      </c>
      <c r="IY1" s="427" t="s">
        <v>397</v>
      </c>
      <c r="IZ1" s="427" t="s">
        <v>398</v>
      </c>
      <c r="JA1" s="427" t="s">
        <v>399</v>
      </c>
      <c r="JB1" s="427" t="s">
        <v>400</v>
      </c>
      <c r="JC1" s="427" t="s">
        <v>401</v>
      </c>
      <c r="JD1" s="184" t="s">
        <v>402</v>
      </c>
      <c r="JE1" s="427" t="s">
        <v>403</v>
      </c>
      <c r="JF1" s="427" t="s">
        <v>404</v>
      </c>
      <c r="JG1" s="427" t="s">
        <v>405</v>
      </c>
      <c r="JH1" s="427" t="s">
        <v>406</v>
      </c>
      <c r="JI1" s="427" t="s">
        <v>407</v>
      </c>
      <c r="JJ1" s="427" t="s">
        <v>408</v>
      </c>
      <c r="JK1" s="427" t="s">
        <v>409</v>
      </c>
      <c r="JL1" s="427" t="s">
        <v>410</v>
      </c>
      <c r="JM1" s="427" t="s">
        <v>411</v>
      </c>
      <c r="JN1" s="427" t="s">
        <v>412</v>
      </c>
      <c r="JO1" s="427" t="s">
        <v>413</v>
      </c>
      <c r="JP1" s="427" t="s">
        <v>414</v>
      </c>
      <c r="JQ1" s="427" t="s">
        <v>415</v>
      </c>
      <c r="JR1" s="427" t="s">
        <v>416</v>
      </c>
      <c r="JS1" s="427" t="s">
        <v>417</v>
      </c>
      <c r="JT1" s="427" t="s">
        <v>418</v>
      </c>
      <c r="JU1" s="427" t="s">
        <v>419</v>
      </c>
      <c r="JV1" s="427" t="s">
        <v>420</v>
      </c>
      <c r="JW1" s="427" t="s">
        <v>421</v>
      </c>
      <c r="JX1" s="427" t="s">
        <v>422</v>
      </c>
      <c r="JY1" s="427" t="s">
        <v>423</v>
      </c>
      <c r="JZ1" s="427" t="s">
        <v>424</v>
      </c>
      <c r="KA1" s="427" t="s">
        <v>425</v>
      </c>
      <c r="KB1" s="427" t="s">
        <v>426</v>
      </c>
      <c r="KC1" s="427" t="s">
        <v>427</v>
      </c>
      <c r="KD1" s="427" t="s">
        <v>428</v>
      </c>
      <c r="KE1" s="427" t="s">
        <v>429</v>
      </c>
      <c r="KF1" s="427" t="s">
        <v>430</v>
      </c>
      <c r="KG1" s="427" t="s">
        <v>431</v>
      </c>
      <c r="KH1" s="427" t="s">
        <v>432</v>
      </c>
      <c r="KI1" s="427" t="s">
        <v>433</v>
      </c>
      <c r="KJ1" s="427" t="s">
        <v>434</v>
      </c>
      <c r="KK1" s="427" t="s">
        <v>435</v>
      </c>
      <c r="KL1" s="427" t="s">
        <v>436</v>
      </c>
      <c r="KM1" s="427" t="s">
        <v>437</v>
      </c>
      <c r="KN1" s="427" t="s">
        <v>438</v>
      </c>
      <c r="KO1" s="427" t="s">
        <v>439</v>
      </c>
      <c r="KP1" s="427" t="s">
        <v>440</v>
      </c>
      <c r="KQ1" s="427" t="s">
        <v>441</v>
      </c>
      <c r="KR1" s="427" t="s">
        <v>442</v>
      </c>
      <c r="KS1" s="427" t="s">
        <v>443</v>
      </c>
      <c r="KT1" s="427" t="s">
        <v>444</v>
      </c>
      <c r="KU1" s="427" t="s">
        <v>445</v>
      </c>
      <c r="KV1" s="427" t="s">
        <v>446</v>
      </c>
      <c r="KW1" s="184" t="s">
        <v>447</v>
      </c>
      <c r="KX1" s="427" t="s">
        <v>448</v>
      </c>
      <c r="KY1" s="427" t="s">
        <v>449</v>
      </c>
      <c r="KZ1" s="427" t="s">
        <v>450</v>
      </c>
      <c r="LA1" s="427" t="s">
        <v>451</v>
      </c>
      <c r="LB1" s="427" t="s">
        <v>452</v>
      </c>
      <c r="LC1" s="427" t="s">
        <v>453</v>
      </c>
      <c r="LD1" s="427" t="s">
        <v>454</v>
      </c>
      <c r="LE1" s="427" t="s">
        <v>455</v>
      </c>
      <c r="LF1" s="427" t="s">
        <v>456</v>
      </c>
      <c r="LG1" s="427" t="s">
        <v>457</v>
      </c>
      <c r="LH1" s="427" t="s">
        <v>458</v>
      </c>
      <c r="LI1" s="427" t="s">
        <v>459</v>
      </c>
      <c r="LJ1" s="427" t="s">
        <v>460</v>
      </c>
      <c r="LK1" s="427" t="s">
        <v>461</v>
      </c>
      <c r="LL1" s="173" t="s">
        <v>462</v>
      </c>
      <c r="LM1" s="184" t="s">
        <v>463</v>
      </c>
      <c r="LN1" s="427" t="s">
        <v>464</v>
      </c>
      <c r="LO1" s="427" t="s">
        <v>465</v>
      </c>
      <c r="LP1" s="184" t="s">
        <v>466</v>
      </c>
      <c r="LQ1" s="427" t="s">
        <v>467</v>
      </c>
      <c r="LR1" s="427" t="s">
        <v>468</v>
      </c>
      <c r="LS1" s="427" t="s">
        <v>469</v>
      </c>
      <c r="LT1" s="427" t="s">
        <v>470</v>
      </c>
      <c r="LU1" s="427" t="s">
        <v>471</v>
      </c>
      <c r="LV1" s="427" t="s">
        <v>472</v>
      </c>
      <c r="LW1" s="427" t="s">
        <v>473</v>
      </c>
      <c r="LX1" s="427" t="s">
        <v>474</v>
      </c>
      <c r="LY1" s="427" t="s">
        <v>475</v>
      </c>
      <c r="LZ1" s="427" t="s">
        <v>476</v>
      </c>
      <c r="MA1" s="427" t="s">
        <v>477</v>
      </c>
      <c r="MB1" s="427" t="s">
        <v>478</v>
      </c>
      <c r="MC1" s="427" t="s">
        <v>479</v>
      </c>
      <c r="MD1" s="427" t="s">
        <v>480</v>
      </c>
      <c r="ME1" s="427" t="s">
        <v>481</v>
      </c>
      <c r="MF1" s="427" t="s">
        <v>482</v>
      </c>
      <c r="MG1" s="427" t="s">
        <v>483</v>
      </c>
      <c r="MH1" s="427" t="s">
        <v>484</v>
      </c>
      <c r="MI1" s="427" t="s">
        <v>485</v>
      </c>
      <c r="MJ1" s="427" t="s">
        <v>486</v>
      </c>
      <c r="MK1" s="427" t="s">
        <v>487</v>
      </c>
      <c r="ML1" s="427" t="s">
        <v>488</v>
      </c>
      <c r="MM1" s="427" t="s">
        <v>489</v>
      </c>
      <c r="MN1" s="427" t="s">
        <v>490</v>
      </c>
      <c r="MO1" s="427" t="s">
        <v>491</v>
      </c>
      <c r="MP1" s="427" t="s">
        <v>492</v>
      </c>
      <c r="MQ1" s="427" t="s">
        <v>493</v>
      </c>
      <c r="MR1" s="427" t="s">
        <v>494</v>
      </c>
      <c r="MS1" s="427" t="s">
        <v>495</v>
      </c>
      <c r="MT1" s="427" t="s">
        <v>496</v>
      </c>
      <c r="MU1" s="427" t="s">
        <v>497</v>
      </c>
      <c r="MV1" s="427" t="s">
        <v>498</v>
      </c>
      <c r="MW1" s="427" t="s">
        <v>499</v>
      </c>
      <c r="MX1" s="427" t="s">
        <v>500</v>
      </c>
      <c r="MY1" s="427" t="s">
        <v>501</v>
      </c>
      <c r="MZ1" s="427" t="s">
        <v>502</v>
      </c>
      <c r="NA1" s="427" t="s">
        <v>503</v>
      </c>
      <c r="NB1" s="184" t="s">
        <v>504</v>
      </c>
      <c r="NC1" s="427" t="s">
        <v>505</v>
      </c>
      <c r="ND1" s="427" t="s">
        <v>506</v>
      </c>
      <c r="NE1" s="427" t="s">
        <v>507</v>
      </c>
      <c r="NF1" s="427" t="s">
        <v>508</v>
      </c>
      <c r="NG1" s="427" t="s">
        <v>509</v>
      </c>
      <c r="NH1" s="184" t="s">
        <v>510</v>
      </c>
      <c r="NI1" s="427" t="s">
        <v>511</v>
      </c>
      <c r="NJ1" s="427" t="s">
        <v>512</v>
      </c>
      <c r="NK1" s="427" t="s">
        <v>513</v>
      </c>
      <c r="NL1" s="427" t="s">
        <v>514</v>
      </c>
      <c r="NM1" s="427" t="s">
        <v>515</v>
      </c>
      <c r="NN1" s="427" t="s">
        <v>516</v>
      </c>
      <c r="NO1" s="427" t="s">
        <v>517</v>
      </c>
      <c r="NP1" s="427" t="s">
        <v>518</v>
      </c>
      <c r="NQ1" s="173" t="s">
        <v>463</v>
      </c>
      <c r="NR1" s="184" t="s">
        <v>464</v>
      </c>
      <c r="NS1" s="427" t="s">
        <v>519</v>
      </c>
      <c r="NT1" s="427" t="s">
        <v>520</v>
      </c>
      <c r="NU1" s="427" t="s">
        <v>521</v>
      </c>
      <c r="NV1" s="427" t="s">
        <v>522</v>
      </c>
      <c r="NW1" s="427" t="s">
        <v>523</v>
      </c>
      <c r="NX1" s="427" t="s">
        <v>524</v>
      </c>
      <c r="NY1" s="427" t="s">
        <v>525</v>
      </c>
      <c r="NZ1" s="427" t="s">
        <v>526</v>
      </c>
      <c r="OA1" s="427" t="s">
        <v>527</v>
      </c>
      <c r="OB1" s="184" t="s">
        <v>465</v>
      </c>
      <c r="OC1" s="427" t="s">
        <v>528</v>
      </c>
      <c r="OD1" s="427" t="s">
        <v>529</v>
      </c>
      <c r="OE1" s="173" t="s">
        <v>465</v>
      </c>
      <c r="OF1" s="184" t="s">
        <v>529</v>
      </c>
      <c r="OG1" s="427" t="s">
        <v>530</v>
      </c>
      <c r="OH1" s="427" t="s">
        <v>531</v>
      </c>
      <c r="OI1" s="427" t="s">
        <v>532</v>
      </c>
      <c r="OJ1" s="173" t="s">
        <v>533</v>
      </c>
      <c r="OK1" s="184" t="s">
        <v>534</v>
      </c>
      <c r="OL1" s="427" t="s">
        <v>535</v>
      </c>
      <c r="OM1" s="427" t="s">
        <v>536</v>
      </c>
      <c r="ON1" s="427" t="s">
        <v>537</v>
      </c>
      <c r="OO1" s="427" t="s">
        <v>538</v>
      </c>
      <c r="OP1" s="427" t="s">
        <v>539</v>
      </c>
      <c r="OQ1" s="427" t="s">
        <v>540</v>
      </c>
      <c r="OR1" s="427" t="s">
        <v>541</v>
      </c>
      <c r="OS1" s="427" t="s">
        <v>542</v>
      </c>
      <c r="OT1" s="427" t="s">
        <v>543</v>
      </c>
      <c r="OU1" s="427" t="s">
        <v>544</v>
      </c>
      <c r="OV1" s="427" t="s">
        <v>545</v>
      </c>
      <c r="OW1" s="427" t="s">
        <v>546</v>
      </c>
      <c r="OX1" s="427" t="s">
        <v>547</v>
      </c>
      <c r="OY1" s="427" t="s">
        <v>548</v>
      </c>
      <c r="OZ1" s="427" t="s">
        <v>549</v>
      </c>
      <c r="PA1" s="427" t="s">
        <v>550</v>
      </c>
      <c r="PB1" s="427" t="s">
        <v>551</v>
      </c>
      <c r="PC1" s="427" t="s">
        <v>552</v>
      </c>
      <c r="PD1" s="427" t="s">
        <v>553</v>
      </c>
      <c r="PE1" s="427" t="s">
        <v>554</v>
      </c>
      <c r="PF1" s="427" t="s">
        <v>555</v>
      </c>
      <c r="PG1" s="427" t="s">
        <v>556</v>
      </c>
      <c r="PH1" s="427" t="s">
        <v>557</v>
      </c>
      <c r="PI1" s="427" t="s">
        <v>558</v>
      </c>
      <c r="PJ1" s="427" t="s">
        <v>559</v>
      </c>
      <c r="PK1" s="427" t="s">
        <v>560</v>
      </c>
      <c r="PL1" s="427" t="s">
        <v>561</v>
      </c>
      <c r="PM1" s="427" t="s">
        <v>562</v>
      </c>
      <c r="PN1" s="427" t="s">
        <v>563</v>
      </c>
      <c r="PO1" s="427" t="s">
        <v>564</v>
      </c>
      <c r="PP1" s="427" t="s">
        <v>565</v>
      </c>
      <c r="PQ1" s="427" t="s">
        <v>566</v>
      </c>
      <c r="PR1" s="427" t="s">
        <v>567</v>
      </c>
      <c r="PS1" s="427" t="s">
        <v>568</v>
      </c>
      <c r="PT1" s="427" t="s">
        <v>569</v>
      </c>
      <c r="PU1" s="427" t="s">
        <v>570</v>
      </c>
      <c r="PV1" s="427" t="s">
        <v>571</v>
      </c>
      <c r="PW1" s="427" t="s">
        <v>572</v>
      </c>
      <c r="PX1" s="427" t="s">
        <v>573</v>
      </c>
      <c r="PY1" s="427" t="s">
        <v>574</v>
      </c>
      <c r="PZ1" s="427" t="s">
        <v>575</v>
      </c>
      <c r="QA1" s="427" t="s">
        <v>576</v>
      </c>
      <c r="QB1" s="427" t="s">
        <v>577</v>
      </c>
      <c r="QC1" s="427" t="s">
        <v>578</v>
      </c>
      <c r="QD1" s="427" t="s">
        <v>579</v>
      </c>
      <c r="QE1" s="427" t="s">
        <v>580</v>
      </c>
      <c r="QF1" s="427" t="s">
        <v>581</v>
      </c>
      <c r="QG1" s="427" t="s">
        <v>582</v>
      </c>
      <c r="QH1" s="427" t="s">
        <v>583</v>
      </c>
      <c r="QI1" s="427" t="s">
        <v>584</v>
      </c>
      <c r="QJ1" s="427" t="s">
        <v>585</v>
      </c>
      <c r="QK1" s="427" t="s">
        <v>586</v>
      </c>
      <c r="QL1" s="427" t="s">
        <v>587</v>
      </c>
      <c r="QM1" s="427" t="s">
        <v>588</v>
      </c>
      <c r="QN1" s="427" t="s">
        <v>589</v>
      </c>
      <c r="QO1" s="427" t="s">
        <v>590</v>
      </c>
      <c r="QP1" s="427" t="s">
        <v>591</v>
      </c>
      <c r="QQ1" s="427" t="s">
        <v>592</v>
      </c>
      <c r="QR1" s="427" t="s">
        <v>593</v>
      </c>
      <c r="QS1" s="427" t="s">
        <v>594</v>
      </c>
      <c r="QT1" s="184" t="s">
        <v>595</v>
      </c>
      <c r="QU1" s="427" t="s">
        <v>596</v>
      </c>
      <c r="QV1" s="427" t="s">
        <v>597</v>
      </c>
      <c r="QW1" s="427" t="s">
        <v>598</v>
      </c>
      <c r="QX1" s="427" t="s">
        <v>599</v>
      </c>
      <c r="QY1" s="427" t="s">
        <v>600</v>
      </c>
      <c r="QZ1" s="427" t="s">
        <v>601</v>
      </c>
      <c r="RA1" s="427" t="s">
        <v>602</v>
      </c>
      <c r="RB1" s="184" t="s">
        <v>603</v>
      </c>
      <c r="RC1" s="427" t="s">
        <v>604</v>
      </c>
      <c r="RD1" s="427" t="s">
        <v>605</v>
      </c>
      <c r="RE1" s="184" t="s">
        <v>606</v>
      </c>
      <c r="RF1" s="427" t="s">
        <v>607</v>
      </c>
      <c r="RG1" s="427" t="s">
        <v>608</v>
      </c>
      <c r="RH1" s="427" t="s">
        <v>609</v>
      </c>
      <c r="RI1" s="184" t="s">
        <v>610</v>
      </c>
      <c r="RJ1" s="427" t="s">
        <v>611</v>
      </c>
      <c r="RK1" s="427" t="s">
        <v>612</v>
      </c>
      <c r="RL1" s="427" t="s">
        <v>613</v>
      </c>
      <c r="RM1" s="427" t="s">
        <v>614</v>
      </c>
      <c r="RN1" s="427" t="s">
        <v>615</v>
      </c>
      <c r="RO1" s="427" t="s">
        <v>616</v>
      </c>
      <c r="RP1" s="427" t="s">
        <v>617</v>
      </c>
      <c r="RQ1" s="427" t="s">
        <v>618</v>
      </c>
      <c r="RR1" s="427" t="s">
        <v>619</v>
      </c>
      <c r="RS1" s="173" t="s">
        <v>603</v>
      </c>
      <c r="RT1" s="184" t="s">
        <v>605</v>
      </c>
      <c r="RU1" s="427" t="s">
        <v>620</v>
      </c>
      <c r="RV1" s="427" t="s">
        <v>621</v>
      </c>
      <c r="RW1" s="427" t="s">
        <v>622</v>
      </c>
      <c r="RX1" s="427" t="s">
        <v>623</v>
      </c>
      <c r="RY1" s="427" t="s">
        <v>624</v>
      </c>
      <c r="RZ1" s="427" t="s">
        <v>625</v>
      </c>
      <c r="SA1" s="427" t="s">
        <v>626</v>
      </c>
      <c r="SB1" s="427" t="s">
        <v>627</v>
      </c>
      <c r="SC1" s="427" t="s">
        <v>628</v>
      </c>
      <c r="SD1" s="427" t="s">
        <v>629</v>
      </c>
      <c r="SE1" s="427" t="s">
        <v>630</v>
      </c>
      <c r="SF1" s="427" t="s">
        <v>631</v>
      </c>
      <c r="SG1" s="427" t="s">
        <v>632</v>
      </c>
      <c r="SH1" s="427" t="s">
        <v>633</v>
      </c>
      <c r="SI1" s="427" t="s">
        <v>634</v>
      </c>
      <c r="SJ1" s="173" t="s">
        <v>635</v>
      </c>
      <c r="SK1" s="184" t="s">
        <v>636</v>
      </c>
      <c r="SL1" s="427" t="s">
        <v>637</v>
      </c>
      <c r="SM1" s="427" t="s">
        <v>638</v>
      </c>
      <c r="SN1" s="427" t="s">
        <v>639</v>
      </c>
      <c r="SO1" s="427" t="s">
        <v>640</v>
      </c>
      <c r="SP1" s="427" t="s">
        <v>641</v>
      </c>
      <c r="SQ1" s="427" t="s">
        <v>642</v>
      </c>
      <c r="SR1" s="427" t="s">
        <v>643</v>
      </c>
      <c r="SS1" s="427" t="s">
        <v>644</v>
      </c>
      <c r="ST1" s="184" t="s">
        <v>645</v>
      </c>
      <c r="SU1" s="427" t="s">
        <v>646</v>
      </c>
      <c r="SV1" s="427" t="s">
        <v>647</v>
      </c>
      <c r="SW1" s="427" t="s">
        <v>648</v>
      </c>
      <c r="SX1" s="427" t="s">
        <v>649</v>
      </c>
      <c r="SY1" s="427" t="s">
        <v>650</v>
      </c>
      <c r="SZ1" s="427" t="s">
        <v>651</v>
      </c>
      <c r="TA1" s="427" t="s">
        <v>652</v>
      </c>
      <c r="TB1" s="427" t="s">
        <v>653</v>
      </c>
      <c r="TC1" s="427" t="s">
        <v>654</v>
      </c>
      <c r="TD1" s="427" t="s">
        <v>655</v>
      </c>
      <c r="TE1" s="427" t="s">
        <v>656</v>
      </c>
      <c r="TF1" s="427" t="s">
        <v>657</v>
      </c>
      <c r="TG1" s="427" t="s">
        <v>658</v>
      </c>
      <c r="TH1" s="427" t="s">
        <v>659</v>
      </c>
      <c r="TI1" s="427" t="s">
        <v>660</v>
      </c>
      <c r="TJ1" s="427" t="s">
        <v>661</v>
      </c>
      <c r="TK1" s="173" t="s">
        <v>662</v>
      </c>
      <c r="TL1" s="184" t="s">
        <v>663</v>
      </c>
      <c r="TM1" s="427" t="s">
        <v>664</v>
      </c>
      <c r="TN1" s="427" t="s">
        <v>665</v>
      </c>
      <c r="TO1" s="427" t="s">
        <v>666</v>
      </c>
      <c r="TP1" s="427" t="s">
        <v>667</v>
      </c>
      <c r="TQ1" s="427" t="s">
        <v>668</v>
      </c>
      <c r="TR1" s="427" t="s">
        <v>669</v>
      </c>
      <c r="TS1" s="427" t="s">
        <v>670</v>
      </c>
      <c r="TT1" s="427" t="s">
        <v>671</v>
      </c>
      <c r="TU1" s="427" t="s">
        <v>672</v>
      </c>
      <c r="TV1" s="427" t="s">
        <v>673</v>
      </c>
      <c r="TW1" s="427" t="s">
        <v>674</v>
      </c>
      <c r="TX1" s="427" t="s">
        <v>675</v>
      </c>
      <c r="TY1" s="427" t="s">
        <v>676</v>
      </c>
      <c r="TZ1" s="184" t="s">
        <v>677</v>
      </c>
      <c r="UA1" s="427" t="s">
        <v>678</v>
      </c>
      <c r="UB1" s="427" t="s">
        <v>679</v>
      </c>
      <c r="UC1" s="427" t="s">
        <v>680</v>
      </c>
      <c r="UD1" s="427" t="s">
        <v>681</v>
      </c>
      <c r="UE1" s="427" t="s">
        <v>682</v>
      </c>
      <c r="UF1" s="427" t="s">
        <v>683</v>
      </c>
      <c r="UG1" s="427" t="s">
        <v>684</v>
      </c>
      <c r="UH1" s="427" t="s">
        <v>685</v>
      </c>
      <c r="UI1" s="427" t="s">
        <v>686</v>
      </c>
      <c r="UJ1" s="427" t="s">
        <v>687</v>
      </c>
      <c r="UK1" s="427" t="s">
        <v>688</v>
      </c>
      <c r="UL1" s="427" t="s">
        <v>689</v>
      </c>
      <c r="UM1" s="427" t="s">
        <v>690</v>
      </c>
      <c r="UN1" s="427" t="s">
        <v>691</v>
      </c>
      <c r="UO1" s="427" t="s">
        <v>692</v>
      </c>
      <c r="UP1" s="427" t="s">
        <v>693</v>
      </c>
      <c r="UQ1" s="427" t="s">
        <v>694</v>
      </c>
      <c r="UR1" s="427" t="s">
        <v>695</v>
      </c>
      <c r="US1" s="173" t="s">
        <v>696</v>
      </c>
      <c r="UT1" s="427" t="s">
        <v>697</v>
      </c>
      <c r="UU1" s="427" t="s">
        <v>698</v>
      </c>
      <c r="UV1" s="427" t="s">
        <v>699</v>
      </c>
      <c r="UW1" s="427" t="s">
        <v>700</v>
      </c>
      <c r="UX1" s="427" t="s">
        <v>701</v>
      </c>
      <c r="UY1" s="178"/>
    </row>
    <row r="2" spans="1:571" s="118" customFormat="1" hidden="1" x14ac:dyDescent="0.25">
      <c r="A2" s="425"/>
      <c r="B2" s="425"/>
      <c r="C2" s="425"/>
      <c r="D2" s="425"/>
      <c r="E2" s="425"/>
      <c r="F2" s="425"/>
      <c r="G2" s="425"/>
      <c r="H2" s="425"/>
      <c r="I2" s="425"/>
      <c r="J2" s="425"/>
      <c r="K2" s="426"/>
      <c r="L2" s="425"/>
      <c r="M2" s="425"/>
      <c r="N2" s="425"/>
      <c r="O2" s="425"/>
      <c r="P2" s="425"/>
      <c r="Q2" s="425"/>
      <c r="R2" s="425"/>
      <c r="S2" s="425"/>
      <c r="T2" s="425"/>
      <c r="U2" s="425"/>
      <c r="V2" s="425"/>
      <c r="W2" s="425"/>
      <c r="X2" s="425"/>
      <c r="Y2" s="425"/>
      <c r="Z2" s="425"/>
      <c r="AA2" s="425"/>
      <c r="AB2" s="425" t="s">
        <v>702</v>
      </c>
      <c r="AC2" s="425" t="s">
        <v>703</v>
      </c>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c r="SV2" s="425"/>
      <c r="SW2" s="425"/>
      <c r="SX2" s="425"/>
      <c r="SY2" s="425"/>
      <c r="SZ2" s="425"/>
      <c r="TA2" s="425"/>
      <c r="TB2" s="425"/>
      <c r="TC2" s="425"/>
      <c r="TD2" s="425"/>
      <c r="TE2" s="425"/>
      <c r="TF2" s="425"/>
      <c r="TG2" s="425"/>
      <c r="TH2" s="425"/>
      <c r="TI2" s="425"/>
      <c r="TJ2" s="425"/>
      <c r="TK2" s="425"/>
      <c r="TL2" s="425"/>
      <c r="TM2" s="425"/>
      <c r="TN2" s="425"/>
      <c r="TO2" s="425"/>
      <c r="TP2" s="425"/>
      <c r="TQ2" s="425"/>
      <c r="TR2" s="425"/>
      <c r="TS2" s="425"/>
      <c r="TT2" s="425"/>
      <c r="TU2" s="425"/>
      <c r="TV2" s="425"/>
      <c r="TW2" s="425"/>
      <c r="TX2" s="425"/>
      <c r="TY2" s="425"/>
      <c r="TZ2" s="425"/>
      <c r="UA2" s="425"/>
      <c r="UB2" s="425"/>
      <c r="UC2" s="425"/>
      <c r="UD2" s="425"/>
      <c r="UE2" s="425"/>
      <c r="UF2" s="425"/>
      <c r="UG2" s="425"/>
      <c r="UH2" s="425"/>
      <c r="UI2" s="425"/>
      <c r="UJ2" s="425"/>
      <c r="UK2" s="425"/>
      <c r="UL2" s="425"/>
      <c r="UM2" s="425"/>
      <c r="UN2" s="425"/>
      <c r="UO2" s="425"/>
      <c r="UP2" s="425"/>
      <c r="UQ2" s="425"/>
      <c r="UR2" s="425"/>
      <c r="US2" s="425"/>
      <c r="UT2" s="425"/>
      <c r="UU2" s="425"/>
      <c r="UV2" s="425"/>
      <c r="UW2" s="425"/>
      <c r="UX2" s="425"/>
      <c r="UY2" s="425"/>
    </row>
    <row r="3" spans="1:571" hidden="1" x14ac:dyDescent="0.25">
      <c r="A3" s="424"/>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c r="SV3" s="424"/>
      <c r="SW3" s="424"/>
      <c r="SX3" s="424"/>
      <c r="SY3" s="424"/>
      <c r="SZ3" s="424"/>
      <c r="TA3" s="424"/>
      <c r="TB3" s="424"/>
      <c r="TC3" s="424"/>
      <c r="TD3" s="424"/>
      <c r="TE3" s="424"/>
      <c r="TF3" s="424"/>
      <c r="TG3" s="424"/>
      <c r="TH3" s="424"/>
      <c r="TI3" s="424"/>
      <c r="TJ3" s="424"/>
      <c r="TK3" s="424"/>
      <c r="TL3" s="424"/>
      <c r="TM3" s="424"/>
      <c r="TN3" s="424"/>
      <c r="TO3" s="424"/>
      <c r="TP3" s="424"/>
      <c r="TQ3" s="424"/>
      <c r="TR3" s="424"/>
      <c r="TS3" s="424"/>
      <c r="TT3" s="424"/>
      <c r="TU3" s="424"/>
      <c r="TV3" s="424"/>
      <c r="TW3" s="424"/>
      <c r="TX3" s="424"/>
      <c r="TY3" s="424"/>
      <c r="TZ3" s="424"/>
      <c r="UA3" s="424"/>
      <c r="UB3" s="424"/>
      <c r="UC3" s="424"/>
      <c r="UD3" s="424"/>
      <c r="UE3" s="424"/>
      <c r="UF3" s="424"/>
      <c r="UG3" s="424"/>
      <c r="UH3" s="424"/>
      <c r="UI3" s="424"/>
      <c r="UJ3" s="424"/>
      <c r="UK3" s="424"/>
      <c r="UL3" s="424"/>
      <c r="UM3" s="424"/>
      <c r="UN3" s="424"/>
      <c r="UO3" s="424"/>
      <c r="UP3" s="424"/>
      <c r="UQ3" s="424"/>
      <c r="UR3" s="424"/>
      <c r="US3" s="424"/>
      <c r="UT3" s="424"/>
      <c r="UU3" s="424"/>
      <c r="UV3" s="424"/>
      <c r="UW3" s="424"/>
      <c r="UX3" s="424"/>
      <c r="UY3" s="424"/>
    </row>
    <row r="4" spans="1:571" hidden="1" x14ac:dyDescent="0.25">
      <c r="A4" s="424"/>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c r="SV4" s="424"/>
      <c r="SW4" s="424"/>
      <c r="SX4" s="424"/>
      <c r="SY4" s="424"/>
      <c r="SZ4" s="424"/>
      <c r="TA4" s="424"/>
      <c r="TB4" s="424"/>
      <c r="TC4" s="424"/>
      <c r="TD4" s="424"/>
      <c r="TE4" s="424"/>
      <c r="TF4" s="424"/>
      <c r="TG4" s="424"/>
      <c r="TH4" s="424"/>
      <c r="TI4" s="424"/>
      <c r="TJ4" s="424"/>
      <c r="TK4" s="424"/>
      <c r="TL4" s="424"/>
      <c r="TM4" s="424"/>
      <c r="TN4" s="424"/>
      <c r="TO4" s="424"/>
      <c r="TP4" s="424"/>
      <c r="TQ4" s="424"/>
      <c r="TR4" s="424"/>
      <c r="TS4" s="424"/>
      <c r="TT4" s="424"/>
      <c r="TU4" s="424"/>
      <c r="TV4" s="424"/>
      <c r="TW4" s="424"/>
      <c r="TX4" s="424"/>
      <c r="TY4" s="424"/>
      <c r="TZ4" s="424"/>
      <c r="UA4" s="424"/>
      <c r="UB4" s="424"/>
      <c r="UC4" s="424"/>
      <c r="UD4" s="424"/>
      <c r="UE4" s="424"/>
      <c r="UF4" s="424"/>
      <c r="UG4" s="424"/>
      <c r="UH4" s="424"/>
      <c r="UI4" s="424"/>
      <c r="UJ4" s="424"/>
      <c r="UK4" s="424"/>
      <c r="UL4" s="424"/>
      <c r="UM4" s="424"/>
      <c r="UN4" s="424"/>
      <c r="UO4" s="424"/>
      <c r="UP4" s="424"/>
      <c r="UQ4" s="424"/>
      <c r="UR4" s="424"/>
      <c r="US4" s="424"/>
      <c r="UT4" s="424"/>
      <c r="UU4" s="424"/>
      <c r="UV4" s="424"/>
      <c r="UW4" s="424"/>
      <c r="UX4" s="424"/>
      <c r="UY4" s="424"/>
    </row>
    <row r="5" spans="1:571" x14ac:dyDescent="0.25">
      <c r="A5" s="424"/>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c r="SV5" s="424"/>
      <c r="SW5" s="424"/>
      <c r="SX5" s="424"/>
      <c r="SY5" s="424"/>
      <c r="SZ5" s="424"/>
      <c r="TA5" s="424"/>
      <c r="TB5" s="424"/>
      <c r="TC5" s="424"/>
      <c r="TD5" s="424"/>
      <c r="TE5" s="424"/>
      <c r="TF5" s="424"/>
      <c r="TG5" s="424"/>
      <c r="TH5" s="424"/>
      <c r="TI5" s="424"/>
      <c r="TJ5" s="424"/>
      <c r="TK5" s="424"/>
      <c r="TL5" s="424"/>
      <c r="TM5" s="424"/>
      <c r="TN5" s="424"/>
      <c r="TO5" s="424"/>
      <c r="TP5" s="424"/>
      <c r="TQ5" s="424"/>
      <c r="TR5" s="424"/>
      <c r="TS5" s="424"/>
      <c r="TT5" s="424"/>
      <c r="TU5" s="424"/>
      <c r="TV5" s="424"/>
      <c r="TW5" s="424"/>
      <c r="TX5" s="424"/>
      <c r="TY5" s="424"/>
      <c r="TZ5" s="424"/>
      <c r="UA5" s="424"/>
      <c r="UB5" s="424"/>
      <c r="UC5" s="424"/>
      <c r="UD5" s="424"/>
      <c r="UE5" s="424"/>
      <c r="UF5" s="424"/>
      <c r="UG5" s="424"/>
      <c r="UH5" s="424"/>
      <c r="UI5" s="424"/>
      <c r="UJ5" s="424"/>
      <c r="UK5" s="424"/>
      <c r="UL5" s="424"/>
      <c r="UM5" s="424"/>
      <c r="UN5" s="424"/>
      <c r="UO5" s="424"/>
      <c r="UP5" s="424"/>
      <c r="UQ5" s="424"/>
      <c r="UR5" s="424"/>
      <c r="US5" s="424"/>
      <c r="UT5" s="424"/>
      <c r="UU5" s="424"/>
      <c r="UV5" s="424"/>
      <c r="UW5" s="424"/>
      <c r="UX5" s="424"/>
      <c r="UY5" s="424"/>
    </row>
    <row r="6" spans="1:571" x14ac:dyDescent="0.25">
      <c r="A6" s="424"/>
      <c r="B6" s="87"/>
      <c r="C6" s="88" t="s">
        <v>704</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c r="SV6" s="424"/>
      <c r="SW6" s="424"/>
      <c r="SX6" s="424"/>
      <c r="SY6" s="424"/>
      <c r="SZ6" s="424"/>
      <c r="TA6" s="424"/>
      <c r="TB6" s="424"/>
      <c r="TC6" s="424"/>
      <c r="TD6" s="424"/>
      <c r="TE6" s="424"/>
      <c r="TF6" s="424"/>
      <c r="TG6" s="424"/>
      <c r="TH6" s="424"/>
      <c r="TI6" s="424"/>
      <c r="TJ6" s="424"/>
      <c r="TK6" s="424"/>
      <c r="TL6" s="424"/>
      <c r="TM6" s="424"/>
      <c r="TN6" s="424"/>
      <c r="TO6" s="424"/>
      <c r="TP6" s="424"/>
      <c r="TQ6" s="424"/>
      <c r="TR6" s="424"/>
      <c r="TS6" s="424"/>
      <c r="TT6" s="424"/>
      <c r="TU6" s="424"/>
      <c r="TV6" s="424"/>
      <c r="TW6" s="424"/>
      <c r="TX6" s="424"/>
      <c r="TY6" s="424"/>
      <c r="TZ6" s="424"/>
      <c r="UA6" s="424"/>
      <c r="UB6" s="424"/>
      <c r="UC6" s="424"/>
      <c r="UD6" s="424"/>
      <c r="UE6" s="424"/>
      <c r="UF6" s="424"/>
      <c r="UG6" s="424"/>
      <c r="UH6" s="424"/>
      <c r="UI6" s="424"/>
      <c r="UJ6" s="424"/>
      <c r="UK6" s="424"/>
      <c r="UL6" s="424"/>
      <c r="UM6" s="424"/>
      <c r="UN6" s="424"/>
      <c r="UO6" s="424"/>
      <c r="UP6" s="424"/>
      <c r="UQ6" s="424"/>
      <c r="UR6" s="424"/>
      <c r="US6" s="424"/>
      <c r="UT6" s="424"/>
      <c r="UU6" s="424"/>
      <c r="UV6" s="424"/>
      <c r="UW6" s="424"/>
      <c r="UX6" s="424"/>
      <c r="UY6" s="424"/>
    </row>
    <row r="7" spans="1:571" x14ac:dyDescent="0.25">
      <c r="A7" s="424"/>
      <c r="B7" s="424"/>
      <c r="C7" s="88" t="s">
        <v>705</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c r="SV7" s="424"/>
      <c r="SW7" s="424"/>
      <c r="SX7" s="424"/>
      <c r="SY7" s="424"/>
      <c r="SZ7" s="424"/>
      <c r="TA7" s="424"/>
      <c r="TB7" s="424"/>
      <c r="TC7" s="424"/>
      <c r="TD7" s="424"/>
      <c r="TE7" s="424"/>
      <c r="TF7" s="424"/>
      <c r="TG7" s="424"/>
      <c r="TH7" s="424"/>
      <c r="TI7" s="424"/>
      <c r="TJ7" s="424"/>
      <c r="TK7" s="424"/>
      <c r="TL7" s="424"/>
      <c r="TM7" s="424"/>
      <c r="TN7" s="424"/>
      <c r="TO7" s="424"/>
      <c r="TP7" s="424"/>
      <c r="TQ7" s="424"/>
      <c r="TR7" s="424"/>
      <c r="TS7" s="424"/>
      <c r="TT7" s="424"/>
      <c r="TU7" s="424"/>
      <c r="TV7" s="424"/>
      <c r="TW7" s="424"/>
      <c r="TX7" s="424"/>
      <c r="TY7" s="424"/>
      <c r="TZ7" s="424"/>
      <c r="UA7" s="424"/>
      <c r="UB7" s="424"/>
      <c r="UC7" s="424"/>
      <c r="UD7" s="424"/>
      <c r="UE7" s="424"/>
      <c r="UF7" s="424"/>
      <c r="UG7" s="424"/>
      <c r="UH7" s="424"/>
      <c r="UI7" s="424"/>
      <c r="UJ7" s="424"/>
      <c r="UK7" s="424"/>
      <c r="UL7" s="424"/>
      <c r="UM7" s="424"/>
      <c r="UN7" s="424"/>
      <c r="UO7" s="424"/>
      <c r="UP7" s="424"/>
      <c r="UQ7" s="424"/>
      <c r="UR7" s="424"/>
      <c r="US7" s="424"/>
      <c r="UT7" s="424"/>
      <c r="UU7" s="424"/>
      <c r="UV7" s="424"/>
      <c r="UW7" s="424"/>
      <c r="UX7" s="424"/>
      <c r="UY7" s="424"/>
    </row>
    <row r="8" spans="1:571" x14ac:dyDescent="0.25">
      <c r="A8" s="424"/>
      <c r="B8" s="90"/>
      <c r="C8" s="88" t="s">
        <v>706</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c r="SV8" s="424"/>
      <c r="SW8" s="424"/>
      <c r="SX8" s="424"/>
      <c r="SY8" s="424"/>
      <c r="SZ8" s="424"/>
      <c r="TA8" s="424"/>
      <c r="TB8" s="424"/>
      <c r="TC8" s="424"/>
      <c r="TD8" s="424"/>
      <c r="TE8" s="424"/>
      <c r="TF8" s="424"/>
      <c r="TG8" s="424"/>
      <c r="TH8" s="424"/>
      <c r="TI8" s="424"/>
      <c r="TJ8" s="424"/>
      <c r="TK8" s="424"/>
      <c r="TL8" s="424"/>
      <c r="TM8" s="424"/>
      <c r="TN8" s="424"/>
      <c r="TO8" s="424"/>
      <c r="TP8" s="424"/>
      <c r="TQ8" s="424"/>
      <c r="TR8" s="424"/>
      <c r="TS8" s="424"/>
      <c r="TT8" s="424"/>
      <c r="TU8" s="424"/>
      <c r="TV8" s="424"/>
      <c r="TW8" s="424"/>
      <c r="TX8" s="424"/>
      <c r="TY8" s="424"/>
      <c r="TZ8" s="424"/>
      <c r="UA8" s="424"/>
      <c r="UB8" s="424"/>
      <c r="UC8" s="424"/>
      <c r="UD8" s="424"/>
      <c r="UE8" s="424"/>
      <c r="UF8" s="424"/>
      <c r="UG8" s="424"/>
      <c r="UH8" s="424"/>
      <c r="UI8" s="424"/>
      <c r="UJ8" s="424"/>
      <c r="UK8" s="424"/>
      <c r="UL8" s="424"/>
      <c r="UM8" s="424"/>
      <c r="UN8" s="424"/>
      <c r="UO8" s="424"/>
      <c r="UP8" s="424"/>
      <c r="UQ8" s="424"/>
      <c r="UR8" s="424"/>
      <c r="US8" s="424"/>
      <c r="UT8" s="424"/>
      <c r="UU8" s="424"/>
      <c r="UV8" s="424"/>
      <c r="UW8" s="424"/>
      <c r="UX8" s="424"/>
      <c r="UY8" s="424"/>
    </row>
    <row r="9" spans="1:571" x14ac:dyDescent="0.25">
      <c r="A9" s="424"/>
      <c r="B9" s="424"/>
      <c r="C9" s="88" t="s">
        <v>707</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c r="SV9" s="424"/>
      <c r="SW9" s="424"/>
      <c r="SX9" s="424"/>
      <c r="SY9" s="424"/>
      <c r="SZ9" s="424"/>
      <c r="TA9" s="424"/>
      <c r="TB9" s="424"/>
      <c r="TC9" s="424"/>
      <c r="TD9" s="424"/>
      <c r="TE9" s="424"/>
      <c r="TF9" s="424"/>
      <c r="TG9" s="424"/>
      <c r="TH9" s="424"/>
      <c r="TI9" s="424"/>
      <c r="TJ9" s="424"/>
      <c r="TK9" s="424"/>
      <c r="TL9" s="424"/>
      <c r="TM9" s="424"/>
      <c r="TN9" s="424"/>
      <c r="TO9" s="424"/>
      <c r="TP9" s="424"/>
      <c r="TQ9" s="424"/>
      <c r="TR9" s="424"/>
      <c r="TS9" s="424"/>
      <c r="TT9" s="424"/>
      <c r="TU9" s="424"/>
      <c r="TV9" s="424"/>
      <c r="TW9" s="424"/>
      <c r="TX9" s="424"/>
      <c r="TY9" s="424"/>
      <c r="TZ9" s="424"/>
      <c r="UA9" s="424"/>
      <c r="UB9" s="424"/>
      <c r="UC9" s="424"/>
      <c r="UD9" s="424"/>
      <c r="UE9" s="424"/>
      <c r="UF9" s="424"/>
      <c r="UG9" s="424"/>
      <c r="UH9" s="424"/>
      <c r="UI9" s="424"/>
      <c r="UJ9" s="424"/>
      <c r="UK9" s="424"/>
      <c r="UL9" s="424"/>
      <c r="UM9" s="424"/>
      <c r="UN9" s="424"/>
      <c r="UO9" s="424"/>
      <c r="UP9" s="424"/>
      <c r="UQ9" s="424"/>
      <c r="UR9" s="424"/>
      <c r="US9" s="424"/>
      <c r="UT9" s="424"/>
      <c r="UU9" s="424"/>
      <c r="UV9" s="424"/>
      <c r="UW9" s="424"/>
      <c r="UX9" s="424"/>
      <c r="UY9" s="424"/>
    </row>
    <row r="10" spans="1:571" ht="15.75" customHeight="1" thickBot="1" x14ac:dyDescent="0.3">
      <c r="A10" s="424"/>
      <c r="B10" s="413"/>
      <c r="C10" s="424"/>
      <c r="K10" s="719" t="s">
        <v>708</v>
      </c>
      <c r="L10" s="719"/>
      <c r="M10" s="719"/>
      <c r="N10" s="719"/>
      <c r="O10" s="719"/>
      <c r="P10" s="719"/>
      <c r="Q10" s="719"/>
      <c r="R10" s="719"/>
      <c r="S10" s="719"/>
      <c r="T10" s="719"/>
      <c r="U10" s="719"/>
      <c r="V10" s="719"/>
      <c r="W10" s="719"/>
      <c r="X10" s="719"/>
      <c r="Y10" s="719"/>
      <c r="Z10" s="719"/>
      <c r="AA10" s="719"/>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c r="SV10" s="424"/>
      <c r="SW10" s="424"/>
      <c r="SX10" s="424"/>
      <c r="SY10" s="424"/>
      <c r="SZ10" s="424"/>
      <c r="TA10" s="424"/>
      <c r="TB10" s="424"/>
      <c r="TC10" s="424"/>
      <c r="TD10" s="424"/>
      <c r="TE10" s="424"/>
      <c r="TF10" s="424"/>
      <c r="TG10" s="424"/>
      <c r="TH10" s="424"/>
      <c r="TI10" s="424"/>
      <c r="TJ10" s="424"/>
      <c r="TK10" s="424"/>
      <c r="TL10" s="424"/>
      <c r="TM10" s="424"/>
      <c r="TN10" s="424"/>
      <c r="TO10" s="424"/>
      <c r="TP10" s="424"/>
      <c r="TQ10" s="424"/>
      <c r="TR10" s="424"/>
      <c r="TS10" s="424"/>
      <c r="TT10" s="424"/>
      <c r="TU10" s="424"/>
      <c r="TV10" s="424"/>
      <c r="TW10" s="424"/>
      <c r="TX10" s="424"/>
      <c r="TY10" s="424"/>
      <c r="TZ10" s="424"/>
      <c r="UA10" s="424"/>
      <c r="UB10" s="424"/>
      <c r="UC10" s="424"/>
      <c r="UD10" s="424"/>
      <c r="UE10" s="424"/>
      <c r="UF10" s="424"/>
      <c r="UG10" s="424"/>
      <c r="UH10" s="424"/>
      <c r="UI10" s="424"/>
      <c r="UJ10" s="424"/>
      <c r="UK10" s="424"/>
      <c r="UL10" s="424"/>
      <c r="UM10" s="424"/>
      <c r="UN10" s="424"/>
      <c r="UO10" s="424"/>
      <c r="UP10" s="424"/>
      <c r="UQ10" s="424"/>
      <c r="UR10" s="424"/>
      <c r="US10" s="424"/>
      <c r="UT10" s="424"/>
      <c r="UU10" s="424"/>
      <c r="UV10" s="424"/>
      <c r="UW10" s="424"/>
      <c r="UX10" s="424"/>
      <c r="UY10" s="424"/>
    </row>
    <row r="11" spans="1:571" ht="79.5" thickBot="1" x14ac:dyDescent="0.3">
      <c r="A11" s="347"/>
      <c r="B11" s="304" t="s">
        <v>709</v>
      </c>
      <c r="C11" s="187" t="s">
        <v>710</v>
      </c>
      <c r="D11" s="188" t="s">
        <v>702</v>
      </c>
      <c r="E11" s="203" t="s">
        <v>711</v>
      </c>
      <c r="F11" s="188" t="s">
        <v>712</v>
      </c>
      <c r="G11" s="188" t="s">
        <v>713</v>
      </c>
      <c r="H11" s="188" t="s">
        <v>714</v>
      </c>
      <c r="I11" s="203" t="s">
        <v>715</v>
      </c>
      <c r="J11" s="188" t="s">
        <v>716</v>
      </c>
      <c r="K11" s="321" t="s">
        <v>49</v>
      </c>
      <c r="L11" s="321" t="s">
        <v>51</v>
      </c>
      <c r="M11" s="321" t="s">
        <v>53</v>
      </c>
      <c r="N11" s="321" t="s">
        <v>57</v>
      </c>
      <c r="O11" s="321" t="s">
        <v>60</v>
      </c>
      <c r="P11" s="321" t="s">
        <v>63</v>
      </c>
      <c r="Q11" s="321" t="s">
        <v>66</v>
      </c>
      <c r="R11" s="321" t="s">
        <v>717</v>
      </c>
      <c r="S11" s="321" t="s">
        <v>68</v>
      </c>
      <c r="T11" s="321" t="s">
        <v>71</v>
      </c>
      <c r="U11" s="321" t="s">
        <v>73</v>
      </c>
      <c r="V11" s="321" t="s">
        <v>74</v>
      </c>
      <c r="W11" s="321" t="s">
        <v>77</v>
      </c>
      <c r="X11" s="321" t="s">
        <v>78</v>
      </c>
      <c r="Y11" s="321" t="s">
        <v>79</v>
      </c>
      <c r="Z11" s="321" t="s">
        <v>80</v>
      </c>
      <c r="AA11" s="321" t="s">
        <v>81</v>
      </c>
      <c r="AB11" s="320" t="s">
        <v>718</v>
      </c>
      <c r="AC11" s="203" t="s">
        <v>719</v>
      </c>
      <c r="AD11" s="203" t="s">
        <v>720</v>
      </c>
      <c r="AE11" s="203" t="s">
        <v>721</v>
      </c>
      <c r="AF11" s="203" t="s">
        <v>722</v>
      </c>
      <c r="AG11" s="203" t="s">
        <v>723</v>
      </c>
      <c r="AH11" s="203" t="s">
        <v>724</v>
      </c>
      <c r="AI11" s="203" t="s">
        <v>725</v>
      </c>
      <c r="AJ11" s="203" t="s">
        <v>726</v>
      </c>
      <c r="AK11" s="203" t="s">
        <v>727</v>
      </c>
      <c r="AL11" s="203" t="s">
        <v>728</v>
      </c>
      <c r="AM11" s="203" t="s">
        <v>729</v>
      </c>
      <c r="AN11" s="203" t="s">
        <v>730</v>
      </c>
      <c r="AO11" s="203" t="s">
        <v>731</v>
      </c>
      <c r="AP11" s="203" t="s">
        <v>732</v>
      </c>
      <c r="AQ11" s="203" t="s">
        <v>733</v>
      </c>
      <c r="AR11" s="203" t="s">
        <v>734</v>
      </c>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c r="SV11" s="424"/>
      <c r="SW11" s="424"/>
      <c r="SX11" s="424"/>
      <c r="SY11" s="424"/>
      <c r="SZ11" s="424"/>
      <c r="TA11" s="424"/>
      <c r="TB11" s="424"/>
      <c r="TC11" s="424"/>
      <c r="TD11" s="424"/>
      <c r="TE11" s="424"/>
      <c r="TF11" s="424"/>
      <c r="TG11" s="424"/>
      <c r="TH11" s="424"/>
      <c r="TI11" s="424"/>
      <c r="TJ11" s="424"/>
      <c r="TK11" s="424"/>
      <c r="TL11" s="424"/>
      <c r="TM11" s="424"/>
      <c r="TN11" s="424"/>
      <c r="TO11" s="424"/>
      <c r="TP11" s="424"/>
      <c r="TQ11" s="424"/>
      <c r="TR11" s="424"/>
      <c r="TS11" s="424"/>
      <c r="TT11" s="424"/>
      <c r="TU11" s="424"/>
      <c r="TV11" s="424"/>
      <c r="TW11" s="424"/>
      <c r="TX11" s="424"/>
      <c r="TY11" s="424"/>
      <c r="TZ11" s="424"/>
      <c r="UA11" s="424"/>
      <c r="UB11" s="424"/>
      <c r="UC11" s="424"/>
      <c r="UD11" s="424"/>
      <c r="UE11" s="424"/>
      <c r="UF11" s="424"/>
      <c r="UG11" s="424"/>
      <c r="UH11" s="424"/>
      <c r="UI11" s="424"/>
      <c r="UJ11" s="424"/>
      <c r="UK11" s="424"/>
      <c r="UL11" s="424"/>
      <c r="UM11" s="424"/>
      <c r="UN11" s="424"/>
      <c r="UO11" s="424"/>
      <c r="UP11" s="424"/>
      <c r="UQ11" s="424"/>
      <c r="UR11" s="424"/>
      <c r="US11" s="424"/>
      <c r="UT11" s="424"/>
      <c r="UU11" s="424"/>
      <c r="UV11" s="424"/>
      <c r="UW11" s="424"/>
      <c r="UX11" s="424"/>
      <c r="UY11" s="424"/>
    </row>
    <row r="12" spans="1:571" x14ac:dyDescent="0.25">
      <c r="A12" s="346"/>
      <c r="B12" s="181" t="s">
        <v>147</v>
      </c>
      <c r="C12" s="182" t="s">
        <v>735</v>
      </c>
      <c r="D12" s="183">
        <f>D13+D47+D83+D89+D96</f>
        <v>6911755.2000000002</v>
      </c>
      <c r="E12" s="183">
        <f>E13+E47+E83+E89+E96</f>
        <v>21243790.649999999</v>
      </c>
      <c r="F12" s="183">
        <f t="shared" ref="F12:F106" si="0">D12+E12</f>
        <v>28155545.849999998</v>
      </c>
      <c r="G12" s="183">
        <f>G13+G47+G83+G89+G96</f>
        <v>0</v>
      </c>
      <c r="H12" s="183">
        <f>F12-G12</f>
        <v>28155545.849999998</v>
      </c>
      <c r="I12" s="183">
        <f>I13+I47+I83+I89+I96</f>
        <v>0</v>
      </c>
      <c r="J12" s="183">
        <f>F12-I12</f>
        <v>28155545.849999998</v>
      </c>
      <c r="K12" s="183">
        <f t="shared" ref="K12:AD12" si="1">K13+K47+K83+K89+K96</f>
        <v>30000</v>
      </c>
      <c r="L12" s="183">
        <f t="shared" si="1"/>
        <v>0</v>
      </c>
      <c r="M12" s="183">
        <f t="shared" si="1"/>
        <v>0</v>
      </c>
      <c r="N12" s="183">
        <f t="shared" si="1"/>
        <v>11557657.5</v>
      </c>
      <c r="O12" s="183">
        <f t="shared" si="1"/>
        <v>0</v>
      </c>
      <c r="P12" s="183">
        <f t="shared" si="1"/>
        <v>0</v>
      </c>
      <c r="Q12" s="183">
        <f t="shared" si="1"/>
        <v>0</v>
      </c>
      <c r="R12" s="183">
        <f t="shared" si="1"/>
        <v>0</v>
      </c>
      <c r="S12" s="183">
        <f t="shared" si="1"/>
        <v>0</v>
      </c>
      <c r="T12" s="183">
        <f t="shared" ref="T12" si="2">T13+T47+T83+T89+T96</f>
        <v>0</v>
      </c>
      <c r="U12" s="183">
        <f t="shared" si="1"/>
        <v>1836033.15</v>
      </c>
      <c r="V12" s="183">
        <f t="shared" si="1"/>
        <v>14731855.199999999</v>
      </c>
      <c r="W12" s="183">
        <f t="shared" si="1"/>
        <v>0</v>
      </c>
      <c r="X12" s="183">
        <f t="shared" si="1"/>
        <v>0</v>
      </c>
      <c r="Y12" s="183">
        <f t="shared" ref="Y12:Z12" si="3">Y13+Y47+Y83+Y89+Y96</f>
        <v>0</v>
      </c>
      <c r="Z12" s="183">
        <f t="shared" si="3"/>
        <v>0</v>
      </c>
      <c r="AA12" s="183">
        <f t="shared" si="1"/>
        <v>0</v>
      </c>
      <c r="AB12" s="183">
        <f t="shared" si="1"/>
        <v>27825545.850000001</v>
      </c>
      <c r="AC12" s="183">
        <f t="shared" si="1"/>
        <v>300000</v>
      </c>
      <c r="AD12" s="183">
        <f t="shared" si="1"/>
        <v>0</v>
      </c>
      <c r="AE12" s="183">
        <f>AB12+AC12+AD12</f>
        <v>28125545.850000001</v>
      </c>
      <c r="AF12" s="183">
        <f>AF13+AF47+AF83+AF89+AF96</f>
        <v>0</v>
      </c>
      <c r="AG12" s="183">
        <f>AG13+AG47+AG83+AG89+AG96</f>
        <v>0</v>
      </c>
      <c r="AH12" s="183">
        <f>AH13+AH47+AH83+AH89+AH96</f>
        <v>0</v>
      </c>
      <c r="AI12" s="183">
        <f>AF12+AG12+AH12</f>
        <v>0</v>
      </c>
      <c r="AJ12" s="183">
        <f>AJ13+AJ47+AJ83+AJ89+AJ96</f>
        <v>0</v>
      </c>
      <c r="AK12" s="183">
        <f>AK13+AK47+AK83+AK89+AK96</f>
        <v>0</v>
      </c>
      <c r="AL12" s="183">
        <f>AL13+AL47+AL83+AL89+AL96</f>
        <v>30000</v>
      </c>
      <c r="AM12" s="183">
        <f>AJ12+AK12+AL12</f>
        <v>30000</v>
      </c>
      <c r="AN12" s="183">
        <f>AN13+AN47+AN83+AN89+AN96</f>
        <v>0</v>
      </c>
      <c r="AO12" s="183">
        <f>AO13+AO47+AO83+AO89+AO96</f>
        <v>0</v>
      </c>
      <c r="AP12" s="183">
        <f>AP13+AP47+AP83+AP89+AP96</f>
        <v>0</v>
      </c>
      <c r="AQ12" s="183">
        <f>AN12+AO12+AP12</f>
        <v>0</v>
      </c>
      <c r="AR12" s="183">
        <f>AE12+AI12+AM12+AQ12</f>
        <v>28155545.850000001</v>
      </c>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c r="SV12" s="424"/>
      <c r="SW12" s="424"/>
      <c r="SX12" s="424"/>
      <c r="SY12" s="424"/>
      <c r="SZ12" s="424"/>
      <c r="TA12" s="424"/>
      <c r="TB12" s="424"/>
      <c r="TC12" s="424"/>
      <c r="TD12" s="424"/>
      <c r="TE12" s="424"/>
      <c r="TF12" s="424"/>
      <c r="TG12" s="424"/>
      <c r="TH12" s="424"/>
      <c r="TI12" s="424"/>
      <c r="TJ12" s="424"/>
      <c r="TK12" s="424"/>
      <c r="TL12" s="424"/>
      <c r="TM12" s="424"/>
      <c r="TN12" s="424"/>
      <c r="TO12" s="424"/>
      <c r="TP12" s="424"/>
      <c r="TQ12" s="424"/>
      <c r="TR12" s="424"/>
      <c r="TS12" s="424"/>
      <c r="TT12" s="424"/>
      <c r="TU12" s="424"/>
      <c r="TV12" s="424"/>
      <c r="TW12" s="424"/>
      <c r="TX12" s="424"/>
      <c r="TY12" s="424"/>
      <c r="TZ12" s="424"/>
      <c r="UA12" s="424"/>
      <c r="UB12" s="424"/>
      <c r="UC12" s="424"/>
      <c r="UD12" s="424"/>
      <c r="UE12" s="424"/>
      <c r="UF12" s="424"/>
      <c r="UG12" s="424"/>
      <c r="UH12" s="424"/>
      <c r="UI12" s="424"/>
      <c r="UJ12" s="424"/>
      <c r="UK12" s="424"/>
      <c r="UL12" s="424"/>
      <c r="UM12" s="424"/>
      <c r="UN12" s="424"/>
      <c r="UO12" s="424"/>
      <c r="UP12" s="424"/>
      <c r="UQ12" s="424"/>
      <c r="UR12" s="424"/>
      <c r="US12" s="424"/>
      <c r="UT12" s="424"/>
      <c r="UU12" s="424"/>
      <c r="UV12" s="424"/>
      <c r="UW12" s="424"/>
      <c r="UX12" s="424"/>
      <c r="UY12" s="424"/>
    </row>
    <row r="13" spans="1:571" x14ac:dyDescent="0.25">
      <c r="A13" s="424"/>
      <c r="B13" s="184" t="s">
        <v>148</v>
      </c>
      <c r="C13" s="185" t="s">
        <v>736</v>
      </c>
      <c r="D13" s="186">
        <f>SUM(D14:D46)</f>
        <v>6911755.2000000002</v>
      </c>
      <c r="E13" s="186">
        <f>SUM(E14:E46)</f>
        <v>21213790.649999999</v>
      </c>
      <c r="F13" s="186">
        <f t="shared" si="0"/>
        <v>28125545.849999998</v>
      </c>
      <c r="G13" s="186">
        <f>SUM(G14:G46)</f>
        <v>0</v>
      </c>
      <c r="H13" s="186">
        <f t="shared" ref="H13:H220" si="4">F13-G13</f>
        <v>28125545.849999998</v>
      </c>
      <c r="I13" s="186">
        <f>SUM(I14:I46)</f>
        <v>0</v>
      </c>
      <c r="J13" s="186">
        <f t="shared" ref="J13:J220" si="5">F13-I13</f>
        <v>28125545.849999998</v>
      </c>
      <c r="K13" s="186">
        <f t="shared" ref="K13:AD13" si="6">SUM(K14:K46)</f>
        <v>0</v>
      </c>
      <c r="L13" s="186">
        <f t="shared" si="6"/>
        <v>0</v>
      </c>
      <c r="M13" s="186">
        <f t="shared" si="6"/>
        <v>0</v>
      </c>
      <c r="N13" s="186">
        <f t="shared" si="6"/>
        <v>11557657.5</v>
      </c>
      <c r="O13" s="186">
        <f t="shared" si="6"/>
        <v>0</v>
      </c>
      <c r="P13" s="186">
        <f t="shared" si="6"/>
        <v>0</v>
      </c>
      <c r="Q13" s="186">
        <f t="shared" si="6"/>
        <v>0</v>
      </c>
      <c r="R13" s="186">
        <f t="shared" si="6"/>
        <v>0</v>
      </c>
      <c r="S13" s="186">
        <f t="shared" si="6"/>
        <v>0</v>
      </c>
      <c r="T13" s="186">
        <f t="shared" ref="T13" si="7">SUM(T14:T46)</f>
        <v>0</v>
      </c>
      <c r="U13" s="186">
        <f t="shared" si="6"/>
        <v>1836033.15</v>
      </c>
      <c r="V13" s="186">
        <f t="shared" si="6"/>
        <v>14731855.199999999</v>
      </c>
      <c r="W13" s="186">
        <f t="shared" si="6"/>
        <v>0</v>
      </c>
      <c r="X13" s="186">
        <f t="shared" si="6"/>
        <v>0</v>
      </c>
      <c r="Y13" s="186">
        <f t="shared" ref="Y13:Z13" si="8">SUM(Y14:Y46)</f>
        <v>0</v>
      </c>
      <c r="Z13" s="186">
        <f t="shared" si="8"/>
        <v>0</v>
      </c>
      <c r="AA13" s="186">
        <f t="shared" si="6"/>
        <v>0</v>
      </c>
      <c r="AB13" s="186">
        <f t="shared" si="6"/>
        <v>27825545.850000001</v>
      </c>
      <c r="AC13" s="186">
        <f t="shared" si="6"/>
        <v>300000</v>
      </c>
      <c r="AD13" s="186">
        <f t="shared" si="6"/>
        <v>0</v>
      </c>
      <c r="AE13" s="186">
        <f t="shared" ref="AE13:AE220" si="9">AB13+AC13+AD13</f>
        <v>28125545.850000001</v>
      </c>
      <c r="AF13" s="186">
        <f>SUM(AF14:AF46)</f>
        <v>0</v>
      </c>
      <c r="AG13" s="186">
        <f>SUM(AG14:AG46)</f>
        <v>0</v>
      </c>
      <c r="AH13" s="186">
        <f>SUM(AH14:AH46)</f>
        <v>0</v>
      </c>
      <c r="AI13" s="186">
        <f t="shared" ref="AI13:AI220" si="10">AF13+AG13+AH13</f>
        <v>0</v>
      </c>
      <c r="AJ13" s="186">
        <f>SUM(AJ14:AJ46)</f>
        <v>0</v>
      </c>
      <c r="AK13" s="186">
        <f>SUM(AK14:AK46)</f>
        <v>0</v>
      </c>
      <c r="AL13" s="186">
        <f>SUM(AL14:AL46)</f>
        <v>0</v>
      </c>
      <c r="AM13" s="186">
        <f t="shared" ref="AM13:AM220" si="11">AJ13+AK13+AL13</f>
        <v>0</v>
      </c>
      <c r="AN13" s="186">
        <f>SUM(AN14:AN46)</f>
        <v>0</v>
      </c>
      <c r="AO13" s="186">
        <f>SUM(AO14:AO46)</f>
        <v>0</v>
      </c>
      <c r="AP13" s="186">
        <f>SUM(AP14:AP46)</f>
        <v>0</v>
      </c>
      <c r="AQ13" s="186">
        <f t="shared" ref="AQ13:AQ220" si="12">AN13+AO13+AP13</f>
        <v>0</v>
      </c>
      <c r="AR13" s="186">
        <f t="shared" ref="AR13:AR220" si="13">AE13+AI13+AM13+AQ13</f>
        <v>28125545.850000001</v>
      </c>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c r="SV13" s="424"/>
      <c r="SW13" s="424"/>
      <c r="SX13" s="424"/>
      <c r="SY13" s="424"/>
      <c r="SZ13" s="424"/>
      <c r="TA13" s="424"/>
      <c r="TB13" s="424"/>
      <c r="TC13" s="424"/>
      <c r="TD13" s="424"/>
      <c r="TE13" s="424"/>
      <c r="TF13" s="424"/>
      <c r="TG13" s="424"/>
      <c r="TH13" s="424"/>
      <c r="TI13" s="424"/>
      <c r="TJ13" s="424"/>
      <c r="TK13" s="424"/>
      <c r="TL13" s="424"/>
      <c r="TM13" s="424"/>
      <c r="TN13" s="424"/>
      <c r="TO13" s="424"/>
      <c r="TP13" s="424"/>
      <c r="TQ13" s="424"/>
      <c r="TR13" s="424"/>
      <c r="TS13" s="424"/>
      <c r="TT13" s="424"/>
      <c r="TU13" s="424"/>
      <c r="TV13" s="424"/>
      <c r="TW13" s="424"/>
      <c r="TX13" s="424"/>
      <c r="TY13" s="424"/>
      <c r="TZ13" s="424"/>
      <c r="UA13" s="424"/>
      <c r="UB13" s="424"/>
      <c r="UC13" s="424"/>
      <c r="UD13" s="424"/>
      <c r="UE13" s="424"/>
      <c r="UF13" s="424"/>
      <c r="UG13" s="424"/>
      <c r="UH13" s="424"/>
      <c r="UI13" s="424"/>
      <c r="UJ13" s="424"/>
      <c r="UK13" s="424"/>
      <c r="UL13" s="424"/>
      <c r="UM13" s="424"/>
      <c r="UN13" s="424"/>
      <c r="UO13" s="424"/>
      <c r="UP13" s="424"/>
      <c r="UQ13" s="424"/>
      <c r="UR13" s="424"/>
      <c r="US13" s="424"/>
      <c r="UT13" s="424"/>
      <c r="UU13" s="424"/>
      <c r="UV13" s="424"/>
      <c r="UW13" s="424"/>
      <c r="UX13" s="424"/>
      <c r="UY13" s="424"/>
    </row>
    <row r="14" spans="1:571" x14ac:dyDescent="0.25">
      <c r="A14" s="424"/>
      <c r="B14" s="427" t="s">
        <v>149</v>
      </c>
      <c r="C14" s="176" t="s">
        <v>737</v>
      </c>
      <c r="D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4" s="177">
        <f t="shared" si="0"/>
        <v>150000</v>
      </c>
      <c r="G14" s="177"/>
      <c r="H14" s="177">
        <f t="shared" si="4"/>
        <v>150000</v>
      </c>
      <c r="I14" s="177"/>
      <c r="J14" s="177">
        <f t="shared" si="5"/>
        <v>150000</v>
      </c>
      <c r="K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V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D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7">
        <f t="shared" si="9"/>
        <v>150000</v>
      </c>
      <c r="AF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7">
        <f t="shared" si="10"/>
        <v>0</v>
      </c>
      <c r="AJ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7">
        <f t="shared" si="11"/>
        <v>0</v>
      </c>
      <c r="AN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7">
        <f t="shared" si="12"/>
        <v>0</v>
      </c>
      <c r="AR14" s="177">
        <f t="shared" si="13"/>
        <v>150000</v>
      </c>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c r="SV14" s="424"/>
      <c r="SW14" s="424"/>
      <c r="SX14" s="424"/>
      <c r="SY14" s="424"/>
      <c r="SZ14" s="424"/>
      <c r="TA14" s="424"/>
      <c r="TB14" s="424"/>
      <c r="TC14" s="424"/>
      <c r="TD14" s="424"/>
      <c r="TE14" s="424"/>
      <c r="TF14" s="424"/>
      <c r="TG14" s="424"/>
      <c r="TH14" s="424"/>
      <c r="TI14" s="424"/>
      <c r="TJ14" s="424"/>
      <c r="TK14" s="424"/>
      <c r="TL14" s="424"/>
      <c r="TM14" s="424"/>
      <c r="TN14" s="424"/>
      <c r="TO14" s="424"/>
      <c r="TP14" s="424"/>
      <c r="TQ14" s="424"/>
      <c r="TR14" s="424"/>
      <c r="TS14" s="424"/>
      <c r="TT14" s="424"/>
      <c r="TU14" s="424"/>
      <c r="TV14" s="424"/>
      <c r="TW14" s="424"/>
      <c r="TX14" s="424"/>
      <c r="TY14" s="424"/>
      <c r="TZ14" s="424"/>
      <c r="UA14" s="424"/>
      <c r="UB14" s="424"/>
      <c r="UC14" s="424"/>
      <c r="UD14" s="424"/>
      <c r="UE14" s="424"/>
      <c r="UF14" s="424"/>
      <c r="UG14" s="424"/>
      <c r="UH14" s="424"/>
      <c r="UI14" s="424"/>
      <c r="UJ14" s="424"/>
      <c r="UK14" s="424"/>
      <c r="UL14" s="424"/>
      <c r="UM14" s="424"/>
      <c r="UN14" s="424"/>
      <c r="UO14" s="424"/>
      <c r="UP14" s="424"/>
      <c r="UQ14" s="424"/>
      <c r="UR14" s="424"/>
      <c r="US14" s="424"/>
      <c r="UT14" s="424"/>
      <c r="UU14" s="424"/>
      <c r="UV14" s="424"/>
      <c r="UW14" s="424"/>
      <c r="UX14" s="424"/>
      <c r="UY14" s="424"/>
    </row>
    <row r="15" spans="1:571" x14ac:dyDescent="0.25">
      <c r="A15" s="424"/>
      <c r="B15" s="427" t="s">
        <v>150</v>
      </c>
      <c r="C15" s="176" t="s">
        <v>738</v>
      </c>
      <c r="D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5371233.1500000004</v>
      </c>
      <c r="F15" s="177">
        <f t="shared" si="0"/>
        <v>5371233.1500000004</v>
      </c>
      <c r="G15" s="177"/>
      <c r="H15" s="177">
        <f t="shared" si="4"/>
        <v>5371233.1500000004</v>
      </c>
      <c r="I15" s="177"/>
      <c r="J15" s="177">
        <f t="shared" si="5"/>
        <v>5371233.1500000004</v>
      </c>
      <c r="K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3072060</v>
      </c>
      <c r="O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1536033.15</v>
      </c>
      <c r="V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763140</v>
      </c>
      <c r="W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5371233.1500000004</v>
      </c>
      <c r="AC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77">
        <f t="shared" si="9"/>
        <v>5371233.1500000004</v>
      </c>
      <c r="AF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7">
        <f t="shared" si="10"/>
        <v>0</v>
      </c>
      <c r="AJ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7">
        <f t="shared" si="11"/>
        <v>0</v>
      </c>
      <c r="AN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7">
        <f t="shared" si="12"/>
        <v>0</v>
      </c>
      <c r="AR15" s="177">
        <f t="shared" si="13"/>
        <v>5371233.1500000004</v>
      </c>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c r="SV15" s="424"/>
      <c r="SW15" s="424"/>
      <c r="SX15" s="424"/>
      <c r="SY15" s="424"/>
      <c r="SZ15" s="424"/>
      <c r="TA15" s="424"/>
      <c r="TB15" s="424"/>
      <c r="TC15" s="424"/>
      <c r="TD15" s="424"/>
      <c r="TE15" s="424"/>
      <c r="TF15" s="424"/>
      <c r="TG15" s="424"/>
      <c r="TH15" s="424"/>
      <c r="TI15" s="424"/>
      <c r="TJ15" s="424"/>
      <c r="TK15" s="424"/>
      <c r="TL15" s="424"/>
      <c r="TM15" s="424"/>
      <c r="TN15" s="424"/>
      <c r="TO15" s="424"/>
      <c r="TP15" s="424"/>
      <c r="TQ15" s="424"/>
      <c r="TR15" s="424"/>
      <c r="TS15" s="424"/>
      <c r="TT15" s="424"/>
      <c r="TU15" s="424"/>
      <c r="TV15" s="424"/>
      <c r="TW15" s="424"/>
      <c r="TX15" s="424"/>
      <c r="TY15" s="424"/>
      <c r="TZ15" s="424"/>
      <c r="UA15" s="424"/>
      <c r="UB15" s="424"/>
      <c r="UC15" s="424"/>
      <c r="UD15" s="424"/>
      <c r="UE15" s="424"/>
      <c r="UF15" s="424"/>
      <c r="UG15" s="424"/>
      <c r="UH15" s="424"/>
      <c r="UI15" s="424"/>
      <c r="UJ15" s="424"/>
      <c r="UK15" s="424"/>
      <c r="UL15" s="424"/>
      <c r="UM15" s="424"/>
      <c r="UN15" s="424"/>
      <c r="UO15" s="424"/>
      <c r="UP15" s="424"/>
      <c r="UQ15" s="424"/>
      <c r="UR15" s="424"/>
      <c r="US15" s="424"/>
      <c r="UT15" s="424"/>
      <c r="UU15" s="424"/>
      <c r="UV15" s="424"/>
      <c r="UW15" s="424"/>
      <c r="UX15" s="424"/>
      <c r="UY15" s="424"/>
    </row>
    <row r="16" spans="1:571" x14ac:dyDescent="0.25">
      <c r="A16" s="424"/>
      <c r="B16" s="427" t="s">
        <v>151</v>
      </c>
      <c r="C16" s="176" t="s">
        <v>739</v>
      </c>
      <c r="D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6911755.2000000002</v>
      </c>
      <c r="E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15662557.5</v>
      </c>
      <c r="F16" s="177">
        <f t="shared" si="0"/>
        <v>22574312.699999999</v>
      </c>
      <c r="G16" s="177"/>
      <c r="H16" s="177">
        <f t="shared" si="4"/>
        <v>22574312.699999999</v>
      </c>
      <c r="I16" s="177"/>
      <c r="J16" s="177">
        <f t="shared" si="5"/>
        <v>22574312.699999999</v>
      </c>
      <c r="K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8485597.5</v>
      </c>
      <c r="O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V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13968715.199999999</v>
      </c>
      <c r="W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22454312.699999999</v>
      </c>
      <c r="AC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D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7">
        <f t="shared" si="9"/>
        <v>22574312.699999999</v>
      </c>
      <c r="AF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7">
        <f t="shared" si="10"/>
        <v>0</v>
      </c>
      <c r="AJ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7">
        <f t="shared" si="11"/>
        <v>0</v>
      </c>
      <c r="AN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7">
        <f t="shared" si="12"/>
        <v>0</v>
      </c>
      <c r="AR16" s="177">
        <f t="shared" si="13"/>
        <v>22574312.699999999</v>
      </c>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c r="SV16" s="424"/>
      <c r="SW16" s="424"/>
      <c r="SX16" s="424"/>
      <c r="SY16" s="424"/>
      <c r="SZ16" s="424"/>
      <c r="TA16" s="424"/>
      <c r="TB16" s="424"/>
      <c r="TC16" s="424"/>
      <c r="TD16" s="424"/>
      <c r="TE16" s="424"/>
      <c r="TF16" s="424"/>
      <c r="TG16" s="424"/>
      <c r="TH16" s="424"/>
      <c r="TI16" s="424"/>
      <c r="TJ16" s="424"/>
      <c r="TK16" s="424"/>
      <c r="TL16" s="424"/>
      <c r="TM16" s="424"/>
      <c r="TN16" s="424"/>
      <c r="TO16" s="424"/>
      <c r="TP16" s="424"/>
      <c r="TQ16" s="424"/>
      <c r="TR16" s="424"/>
      <c r="TS16" s="424"/>
      <c r="TT16" s="424"/>
      <c r="TU16" s="424"/>
      <c r="TV16" s="424"/>
      <c r="TW16" s="424"/>
      <c r="TX16" s="424"/>
      <c r="TY16" s="424"/>
      <c r="TZ16" s="424"/>
      <c r="UA16" s="424"/>
      <c r="UB16" s="424"/>
      <c r="UC16" s="424"/>
      <c r="UD16" s="424"/>
      <c r="UE16" s="424"/>
      <c r="UF16" s="424"/>
      <c r="UG16" s="424"/>
      <c r="UH16" s="424"/>
      <c r="UI16" s="424"/>
      <c r="UJ16" s="424"/>
      <c r="UK16" s="424"/>
      <c r="UL16" s="424"/>
      <c r="UM16" s="424"/>
      <c r="UN16" s="424"/>
      <c r="UO16" s="424"/>
      <c r="UP16" s="424"/>
      <c r="UQ16" s="424"/>
      <c r="UR16" s="424"/>
      <c r="US16" s="424"/>
      <c r="UT16" s="424"/>
      <c r="UU16" s="424"/>
      <c r="UV16" s="424"/>
      <c r="UW16" s="424"/>
      <c r="UX16" s="424"/>
      <c r="UY16" s="424"/>
    </row>
    <row r="17" spans="2:44" x14ac:dyDescent="0.25">
      <c r="B17" s="427" t="s">
        <v>152</v>
      </c>
      <c r="C17" s="176" t="s">
        <v>740</v>
      </c>
      <c r="D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7">
        <f t="shared" si="0"/>
        <v>0</v>
      </c>
      <c r="G17" s="177"/>
      <c r="H17" s="177">
        <f t="shared" si="4"/>
        <v>0</v>
      </c>
      <c r="I17" s="177"/>
      <c r="J17" s="177">
        <f t="shared" si="5"/>
        <v>0</v>
      </c>
      <c r="K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7">
        <f t="shared" si="9"/>
        <v>0</v>
      </c>
      <c r="AF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7">
        <f t="shared" si="10"/>
        <v>0</v>
      </c>
      <c r="AJ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7">
        <f t="shared" si="11"/>
        <v>0</v>
      </c>
      <c r="AN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7">
        <f t="shared" si="12"/>
        <v>0</v>
      </c>
      <c r="AR17" s="177">
        <f t="shared" si="13"/>
        <v>0</v>
      </c>
    </row>
    <row r="18" spans="2:44" x14ac:dyDescent="0.25">
      <c r="B18" s="427" t="s">
        <v>153</v>
      </c>
      <c r="C18" s="176" t="s">
        <v>741</v>
      </c>
      <c r="D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7">
        <f t="shared" si="0"/>
        <v>0</v>
      </c>
      <c r="G18" s="177"/>
      <c r="H18" s="177">
        <f t="shared" si="4"/>
        <v>0</v>
      </c>
      <c r="I18" s="177"/>
      <c r="J18" s="177">
        <f t="shared" si="5"/>
        <v>0</v>
      </c>
      <c r="K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7">
        <f t="shared" si="9"/>
        <v>0</v>
      </c>
      <c r="AF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7">
        <f t="shared" si="10"/>
        <v>0</v>
      </c>
      <c r="AJ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7">
        <f t="shared" si="11"/>
        <v>0</v>
      </c>
      <c r="AN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7">
        <f t="shared" si="12"/>
        <v>0</v>
      </c>
      <c r="AR18" s="177">
        <f t="shared" si="13"/>
        <v>0</v>
      </c>
    </row>
    <row r="19" spans="2:44" x14ac:dyDescent="0.25">
      <c r="B19" s="427" t="s">
        <v>154</v>
      </c>
      <c r="C19" s="176" t="s">
        <v>742</v>
      </c>
      <c r="D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7">
        <f t="shared" si="0"/>
        <v>0</v>
      </c>
      <c r="G19" s="177"/>
      <c r="H19" s="177">
        <f t="shared" si="4"/>
        <v>0</v>
      </c>
      <c r="I19" s="177"/>
      <c r="J19" s="177">
        <f t="shared" si="5"/>
        <v>0</v>
      </c>
      <c r="K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7">
        <f t="shared" si="9"/>
        <v>0</v>
      </c>
      <c r="AF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7">
        <f t="shared" si="10"/>
        <v>0</v>
      </c>
      <c r="AJ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7">
        <f t="shared" si="11"/>
        <v>0</v>
      </c>
      <c r="AN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7">
        <f t="shared" si="12"/>
        <v>0</v>
      </c>
      <c r="AR19" s="177">
        <f t="shared" si="13"/>
        <v>0</v>
      </c>
    </row>
    <row r="20" spans="2:44" x14ac:dyDescent="0.25">
      <c r="B20" s="427" t="s">
        <v>155</v>
      </c>
      <c r="C20" s="176" t="s">
        <v>743</v>
      </c>
      <c r="D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7">
        <f t="shared" si="0"/>
        <v>0</v>
      </c>
      <c r="G20" s="177"/>
      <c r="H20" s="177">
        <f t="shared" si="4"/>
        <v>0</v>
      </c>
      <c r="I20" s="177"/>
      <c r="J20" s="177">
        <f t="shared" si="5"/>
        <v>0</v>
      </c>
      <c r="K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7">
        <f t="shared" si="9"/>
        <v>0</v>
      </c>
      <c r="AF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7">
        <f t="shared" si="10"/>
        <v>0</v>
      </c>
      <c r="AJ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7">
        <f t="shared" si="11"/>
        <v>0</v>
      </c>
      <c r="AN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7">
        <f t="shared" si="12"/>
        <v>0</v>
      </c>
      <c r="AR20" s="177">
        <f t="shared" si="13"/>
        <v>0</v>
      </c>
    </row>
    <row r="21" spans="2:44" x14ac:dyDescent="0.25">
      <c r="B21" s="427" t="s">
        <v>156</v>
      </c>
      <c r="C21" s="176" t="s">
        <v>744</v>
      </c>
      <c r="D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7">
        <f t="shared" ref="F21:F46" si="14">D21+E21</f>
        <v>0</v>
      </c>
      <c r="G21" s="177"/>
      <c r="H21" s="177">
        <f t="shared" ref="H21:H46" si="15">F21-G21</f>
        <v>0</v>
      </c>
      <c r="I21" s="177"/>
      <c r="J21" s="177">
        <f t="shared" ref="J21:J46" si="16">F21-I21</f>
        <v>0</v>
      </c>
      <c r="K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7">
        <f t="shared" ref="AE21:AE47" si="17">AB21+AC21+AD21</f>
        <v>0</v>
      </c>
      <c r="AF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7">
        <f t="shared" ref="AI21:AI46" si="18">AF21+AG21+AH21</f>
        <v>0</v>
      </c>
      <c r="AJ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7">
        <f t="shared" ref="AM21:AM46" si="19">AJ21+AK21+AL21</f>
        <v>0</v>
      </c>
      <c r="AN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7">
        <f t="shared" ref="AQ21:AQ46" si="20">AN21+AO21+AP21</f>
        <v>0</v>
      </c>
      <c r="AR21" s="177">
        <f t="shared" ref="AR21:AR46" si="21">AE21+AI21+AM21+AQ21</f>
        <v>0</v>
      </c>
    </row>
    <row r="22" spans="2:44" x14ac:dyDescent="0.25">
      <c r="B22" s="427" t="s">
        <v>157</v>
      </c>
      <c r="C22" s="176" t="s">
        <v>745</v>
      </c>
      <c r="D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7">
        <f t="shared" ref="F22" si="22">D22+E22</f>
        <v>0</v>
      </c>
      <c r="G22" s="177"/>
      <c r="H22" s="177">
        <f t="shared" ref="H22" si="23">F22-G22</f>
        <v>0</v>
      </c>
      <c r="I22" s="177"/>
      <c r="J22" s="177">
        <f t="shared" ref="J22" si="24">F22-I22</f>
        <v>0</v>
      </c>
      <c r="K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7">
        <f t="shared" ref="AE22" si="25">AB22+AC22+AD22</f>
        <v>0</v>
      </c>
      <c r="AF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7">
        <f t="shared" ref="AI22" si="26">AF22+AG22+AH22</f>
        <v>0</v>
      </c>
      <c r="AJ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7">
        <f t="shared" ref="AM22" si="27">AJ22+AK22+AL22</f>
        <v>0</v>
      </c>
      <c r="AN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7">
        <f t="shared" ref="AQ22" si="28">AN22+AO22+AP22</f>
        <v>0</v>
      </c>
      <c r="AR22" s="177">
        <f t="shared" ref="AR22" si="29">AE22+AI22+AM22+AQ22</f>
        <v>0</v>
      </c>
    </row>
    <row r="23" spans="2:44" x14ac:dyDescent="0.25">
      <c r="B23" s="427" t="s">
        <v>158</v>
      </c>
      <c r="C23" s="176" t="s">
        <v>746</v>
      </c>
      <c r="D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7">
        <f t="shared" si="14"/>
        <v>0</v>
      </c>
      <c r="G23" s="177"/>
      <c r="H23" s="177">
        <f t="shared" si="15"/>
        <v>0</v>
      </c>
      <c r="I23" s="177"/>
      <c r="J23" s="177">
        <f t="shared" si="16"/>
        <v>0</v>
      </c>
      <c r="K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7">
        <f t="shared" si="17"/>
        <v>0</v>
      </c>
      <c r="AF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7">
        <f t="shared" si="18"/>
        <v>0</v>
      </c>
      <c r="AJ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7">
        <f t="shared" si="19"/>
        <v>0</v>
      </c>
      <c r="AN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7">
        <f t="shared" si="20"/>
        <v>0</v>
      </c>
      <c r="AR23" s="177">
        <f t="shared" si="21"/>
        <v>0</v>
      </c>
    </row>
    <row r="24" spans="2:44" x14ac:dyDescent="0.25">
      <c r="B24" s="427" t="s">
        <v>159</v>
      </c>
      <c r="C24" s="176" t="s">
        <v>747</v>
      </c>
      <c r="D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7">
        <f t="shared" ref="F24:F27" si="30">D24+E24</f>
        <v>0</v>
      </c>
      <c r="G24" s="177"/>
      <c r="H24" s="177">
        <f t="shared" ref="H24:H27" si="31">F24-G24</f>
        <v>0</v>
      </c>
      <c r="I24" s="177"/>
      <c r="J24" s="177">
        <f t="shared" ref="J24:J27" si="32">F24-I24</f>
        <v>0</v>
      </c>
      <c r="K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7">
        <f t="shared" ref="AE24:AE27" si="33">AB24+AC24+AD24</f>
        <v>0</v>
      </c>
      <c r="AF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7">
        <f t="shared" ref="AI24:AI27" si="34">AF24+AG24+AH24</f>
        <v>0</v>
      </c>
      <c r="AJ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7">
        <f t="shared" ref="AM24:AM27" si="35">AJ24+AK24+AL24</f>
        <v>0</v>
      </c>
      <c r="AN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7">
        <f t="shared" ref="AQ24:AQ27" si="36">AN24+AO24+AP24</f>
        <v>0</v>
      </c>
      <c r="AR24" s="177">
        <f t="shared" ref="AR24:AR27" si="37">AE24+AI24+AM24+AQ24</f>
        <v>0</v>
      </c>
    </row>
    <row r="25" spans="2:44" x14ac:dyDescent="0.25">
      <c r="B25" s="427" t="s">
        <v>160</v>
      </c>
      <c r="C25" s="176" t="s">
        <v>748</v>
      </c>
      <c r="D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7">
        <f t="shared" si="30"/>
        <v>0</v>
      </c>
      <c r="G25" s="177"/>
      <c r="H25" s="177">
        <f t="shared" si="31"/>
        <v>0</v>
      </c>
      <c r="I25" s="177"/>
      <c r="J25" s="177">
        <f t="shared" si="32"/>
        <v>0</v>
      </c>
      <c r="K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7">
        <f t="shared" si="33"/>
        <v>0</v>
      </c>
      <c r="AF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7">
        <f t="shared" si="34"/>
        <v>0</v>
      </c>
      <c r="AJ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7">
        <f t="shared" si="35"/>
        <v>0</v>
      </c>
      <c r="AN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7">
        <f t="shared" si="36"/>
        <v>0</v>
      </c>
      <c r="AR25" s="177">
        <f t="shared" si="37"/>
        <v>0</v>
      </c>
    </row>
    <row r="26" spans="2:44" x14ac:dyDescent="0.25">
      <c r="B26" s="427" t="s">
        <v>161</v>
      </c>
      <c r="C26" s="176" t="s">
        <v>749</v>
      </c>
      <c r="D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7">
        <f t="shared" si="30"/>
        <v>0</v>
      </c>
      <c r="G26" s="177"/>
      <c r="H26" s="177">
        <f t="shared" si="31"/>
        <v>0</v>
      </c>
      <c r="I26" s="177"/>
      <c r="J26" s="177">
        <f t="shared" si="32"/>
        <v>0</v>
      </c>
      <c r="K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7">
        <f t="shared" si="33"/>
        <v>0</v>
      </c>
      <c r="AF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7">
        <f t="shared" si="34"/>
        <v>0</v>
      </c>
      <c r="AJ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7">
        <f t="shared" si="35"/>
        <v>0</v>
      </c>
      <c r="AN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7">
        <f t="shared" si="36"/>
        <v>0</v>
      </c>
      <c r="AR26" s="177">
        <f t="shared" si="37"/>
        <v>0</v>
      </c>
    </row>
    <row r="27" spans="2:44" x14ac:dyDescent="0.25">
      <c r="B27" s="427" t="s">
        <v>162</v>
      </c>
      <c r="C27" s="176" t="s">
        <v>750</v>
      </c>
      <c r="D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7">
        <f t="shared" si="30"/>
        <v>0</v>
      </c>
      <c r="G27" s="177"/>
      <c r="H27" s="177">
        <f t="shared" si="31"/>
        <v>0</v>
      </c>
      <c r="I27" s="177"/>
      <c r="J27" s="177">
        <f t="shared" si="32"/>
        <v>0</v>
      </c>
      <c r="K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7">
        <f t="shared" si="33"/>
        <v>0</v>
      </c>
      <c r="AF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7">
        <f t="shared" si="34"/>
        <v>0</v>
      </c>
      <c r="AJ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7">
        <f t="shared" si="35"/>
        <v>0</v>
      </c>
      <c r="AN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7">
        <f t="shared" si="36"/>
        <v>0</v>
      </c>
      <c r="AR27" s="177">
        <f t="shared" si="37"/>
        <v>0</v>
      </c>
    </row>
    <row r="28" spans="2:44" x14ac:dyDescent="0.25">
      <c r="B28" s="427" t="s">
        <v>163</v>
      </c>
      <c r="C28" s="176" t="s">
        <v>751</v>
      </c>
      <c r="D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28" s="177">
        <f t="shared" si="14"/>
        <v>20000</v>
      </c>
      <c r="G28" s="177"/>
      <c r="H28" s="177">
        <f t="shared" si="15"/>
        <v>20000</v>
      </c>
      <c r="I28" s="177"/>
      <c r="J28" s="177">
        <f t="shared" si="16"/>
        <v>20000</v>
      </c>
      <c r="K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V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77">
        <f t="shared" si="17"/>
        <v>20000</v>
      </c>
      <c r="AF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7">
        <f t="shared" si="18"/>
        <v>0</v>
      </c>
      <c r="AJ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7">
        <f t="shared" si="19"/>
        <v>0</v>
      </c>
      <c r="AN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7">
        <f t="shared" si="20"/>
        <v>0</v>
      </c>
      <c r="AR28" s="177">
        <f t="shared" si="21"/>
        <v>20000</v>
      </c>
    </row>
    <row r="29" spans="2:44" x14ac:dyDescent="0.25">
      <c r="B29" s="427" t="s">
        <v>164</v>
      </c>
      <c r="C29" s="176" t="s">
        <v>752</v>
      </c>
      <c r="D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29" s="177">
        <f t="shared" ref="F29:F30" si="38">D29+E29</f>
        <v>10000</v>
      </c>
      <c r="G29" s="177"/>
      <c r="H29" s="177">
        <f t="shared" ref="H29:H30" si="39">F29-G29</f>
        <v>10000</v>
      </c>
      <c r="I29" s="177"/>
      <c r="J29" s="177">
        <f t="shared" ref="J29:J30" si="40">F29-I29</f>
        <v>10000</v>
      </c>
      <c r="K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V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77">
        <f t="shared" ref="AE29:AE30" si="41">AB29+AC29+AD29</f>
        <v>10000</v>
      </c>
      <c r="AF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7">
        <f t="shared" ref="AI29:AI30" si="42">AF29+AG29+AH29</f>
        <v>0</v>
      </c>
      <c r="AJ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7">
        <f t="shared" ref="AM29:AM30" si="43">AJ29+AK29+AL29</f>
        <v>0</v>
      </c>
      <c r="AN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7">
        <f t="shared" ref="AQ29:AQ30" si="44">AN29+AO29+AP29</f>
        <v>0</v>
      </c>
      <c r="AR29" s="177">
        <f t="shared" ref="AR29:AR30" si="45">AE29+AI29+AM29+AQ29</f>
        <v>10000</v>
      </c>
    </row>
    <row r="30" spans="2:44" x14ac:dyDescent="0.25">
      <c r="B30" s="427" t="s">
        <v>165</v>
      </c>
      <c r="C30" s="176" t="s">
        <v>753</v>
      </c>
      <c r="D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7">
        <f t="shared" si="38"/>
        <v>0</v>
      </c>
      <c r="G30" s="177"/>
      <c r="H30" s="177">
        <f t="shared" si="39"/>
        <v>0</v>
      </c>
      <c r="I30" s="177"/>
      <c r="J30" s="177">
        <f t="shared" si="40"/>
        <v>0</v>
      </c>
      <c r="K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7">
        <f t="shared" si="41"/>
        <v>0</v>
      </c>
      <c r="AF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7">
        <f t="shared" si="42"/>
        <v>0</v>
      </c>
      <c r="AJ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7">
        <f t="shared" si="43"/>
        <v>0</v>
      </c>
      <c r="AN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7">
        <f t="shared" si="44"/>
        <v>0</v>
      </c>
      <c r="AR30" s="177">
        <f t="shared" si="45"/>
        <v>0</v>
      </c>
    </row>
    <row r="31" spans="2:44" x14ac:dyDescent="0.25">
      <c r="B31" s="427" t="s">
        <v>166</v>
      </c>
      <c r="C31" s="176" t="s">
        <v>754</v>
      </c>
      <c r="D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7">
        <f t="shared" si="14"/>
        <v>0</v>
      </c>
      <c r="G31" s="177"/>
      <c r="H31" s="177">
        <f t="shared" si="15"/>
        <v>0</v>
      </c>
      <c r="I31" s="177"/>
      <c r="J31" s="177">
        <f t="shared" si="16"/>
        <v>0</v>
      </c>
      <c r="K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7">
        <f t="shared" si="17"/>
        <v>0</v>
      </c>
      <c r="AF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7">
        <f t="shared" si="18"/>
        <v>0</v>
      </c>
      <c r="AJ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7">
        <f t="shared" si="19"/>
        <v>0</v>
      </c>
      <c r="AN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7">
        <f t="shared" si="20"/>
        <v>0</v>
      </c>
      <c r="AR31" s="177">
        <f t="shared" si="21"/>
        <v>0</v>
      </c>
    </row>
    <row r="32" spans="2:44" x14ac:dyDescent="0.25">
      <c r="B32" s="427" t="s">
        <v>167</v>
      </c>
      <c r="C32" s="176" t="s">
        <v>755</v>
      </c>
      <c r="D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7">
        <f t="shared" si="14"/>
        <v>0</v>
      </c>
      <c r="G32" s="177"/>
      <c r="H32" s="177">
        <f t="shared" si="15"/>
        <v>0</v>
      </c>
      <c r="I32" s="177"/>
      <c r="J32" s="177">
        <f t="shared" si="16"/>
        <v>0</v>
      </c>
      <c r="K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7">
        <f t="shared" si="17"/>
        <v>0</v>
      </c>
      <c r="AF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7">
        <f t="shared" si="18"/>
        <v>0</v>
      </c>
      <c r="AJ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7">
        <f t="shared" si="19"/>
        <v>0</v>
      </c>
      <c r="AN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7">
        <f t="shared" si="20"/>
        <v>0</v>
      </c>
      <c r="AR32" s="177">
        <f t="shared" si="21"/>
        <v>0</v>
      </c>
    </row>
    <row r="33" spans="2:44" x14ac:dyDescent="0.25">
      <c r="B33" s="427" t="s">
        <v>168</v>
      </c>
      <c r="C33" s="176" t="s">
        <v>756</v>
      </c>
      <c r="D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7">
        <f t="shared" ref="F33:F34" si="46">D33+E33</f>
        <v>0</v>
      </c>
      <c r="G33" s="177"/>
      <c r="H33" s="177">
        <f t="shared" ref="H33:H34" si="47">F33-G33</f>
        <v>0</v>
      </c>
      <c r="I33" s="177"/>
      <c r="J33" s="177">
        <f t="shared" ref="J33:J34" si="48">F33-I33</f>
        <v>0</v>
      </c>
      <c r="K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7">
        <f t="shared" ref="AE33:AE34" si="49">AB33+AC33+AD33</f>
        <v>0</v>
      </c>
      <c r="AF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7">
        <f t="shared" ref="AI33:AI34" si="50">AF33+AG33+AH33</f>
        <v>0</v>
      </c>
      <c r="AJ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7">
        <f t="shared" ref="AM33:AM34" si="51">AJ33+AK33+AL33</f>
        <v>0</v>
      </c>
      <c r="AN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7">
        <f t="shared" ref="AQ33:AQ34" si="52">AN33+AO33+AP33</f>
        <v>0</v>
      </c>
      <c r="AR33" s="177">
        <f t="shared" ref="AR33:AR34" si="53">AE33+AI33+AM33+AQ33</f>
        <v>0</v>
      </c>
    </row>
    <row r="34" spans="2:44" x14ac:dyDescent="0.25">
      <c r="B34" s="427" t="s">
        <v>169</v>
      </c>
      <c r="C34" s="176" t="s">
        <v>757</v>
      </c>
      <c r="D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7">
        <f t="shared" si="46"/>
        <v>0</v>
      </c>
      <c r="G34" s="177"/>
      <c r="H34" s="177">
        <f t="shared" si="47"/>
        <v>0</v>
      </c>
      <c r="I34" s="177"/>
      <c r="J34" s="177">
        <f t="shared" si="48"/>
        <v>0</v>
      </c>
      <c r="K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7">
        <f t="shared" si="49"/>
        <v>0</v>
      </c>
      <c r="AF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7">
        <f t="shared" si="50"/>
        <v>0</v>
      </c>
      <c r="AJ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7">
        <f t="shared" si="51"/>
        <v>0</v>
      </c>
      <c r="AN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7">
        <f t="shared" si="52"/>
        <v>0</v>
      </c>
      <c r="AR34" s="177">
        <f t="shared" si="53"/>
        <v>0</v>
      </c>
    </row>
    <row r="35" spans="2:44" x14ac:dyDescent="0.25">
      <c r="B35" s="427" t="s">
        <v>170</v>
      </c>
      <c r="C35" s="176" t="s">
        <v>758</v>
      </c>
      <c r="D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7">
        <f t="shared" si="14"/>
        <v>0</v>
      </c>
      <c r="G35" s="177"/>
      <c r="H35" s="177">
        <f t="shared" si="15"/>
        <v>0</v>
      </c>
      <c r="I35" s="177"/>
      <c r="J35" s="177">
        <f t="shared" si="16"/>
        <v>0</v>
      </c>
      <c r="K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7">
        <f t="shared" si="17"/>
        <v>0</v>
      </c>
      <c r="AF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7">
        <f t="shared" si="18"/>
        <v>0</v>
      </c>
      <c r="AJ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7">
        <f t="shared" si="19"/>
        <v>0</v>
      </c>
      <c r="AN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7">
        <f t="shared" si="20"/>
        <v>0</v>
      </c>
      <c r="AR35" s="177">
        <f t="shared" si="21"/>
        <v>0</v>
      </c>
    </row>
    <row r="36" spans="2:44" x14ac:dyDescent="0.25">
      <c r="B36" s="427" t="s">
        <v>171</v>
      </c>
      <c r="C36" s="176" t="s">
        <v>759</v>
      </c>
      <c r="D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7">
        <f t="shared" ref="F36:F44" si="54">D36+E36</f>
        <v>0</v>
      </c>
      <c r="G36" s="177"/>
      <c r="H36" s="177">
        <f t="shared" ref="H36:H44" si="55">F36-G36</f>
        <v>0</v>
      </c>
      <c r="I36" s="177"/>
      <c r="J36" s="177">
        <f t="shared" ref="J36:J44" si="56">F36-I36</f>
        <v>0</v>
      </c>
      <c r="K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7">
        <f t="shared" ref="AE36:AE44" si="57">AB36+AC36+AD36</f>
        <v>0</v>
      </c>
      <c r="AF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7">
        <f t="shared" ref="AI36:AI44" si="58">AF36+AG36+AH36</f>
        <v>0</v>
      </c>
      <c r="AJ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7">
        <f t="shared" ref="AM36:AM44" si="59">AJ36+AK36+AL36</f>
        <v>0</v>
      </c>
      <c r="AN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7">
        <f t="shared" ref="AQ36:AQ44" si="60">AN36+AO36+AP36</f>
        <v>0</v>
      </c>
      <c r="AR36" s="177">
        <f t="shared" ref="AR36:AR44" si="61">AE36+AI36+AM36+AQ36</f>
        <v>0</v>
      </c>
    </row>
    <row r="37" spans="2:44" x14ac:dyDescent="0.25">
      <c r="B37" s="427" t="s">
        <v>172</v>
      </c>
      <c r="C37" s="176" t="s">
        <v>760</v>
      </c>
      <c r="D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7">
        <f t="shared" ref="F37" si="62">D37+E37</f>
        <v>0</v>
      </c>
      <c r="G37" s="177"/>
      <c r="H37" s="177">
        <f t="shared" ref="H37" si="63">F37-G37</f>
        <v>0</v>
      </c>
      <c r="I37" s="177"/>
      <c r="J37" s="177">
        <f t="shared" ref="J37" si="64">F37-I37</f>
        <v>0</v>
      </c>
      <c r="K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7">
        <f t="shared" ref="AE37" si="65">AB37+AC37+AD37</f>
        <v>0</v>
      </c>
      <c r="AF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7">
        <f t="shared" ref="AI37" si="66">AF37+AG37+AH37</f>
        <v>0</v>
      </c>
      <c r="AJ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7">
        <f t="shared" ref="AM37" si="67">AJ37+AK37+AL37</f>
        <v>0</v>
      </c>
      <c r="AN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7">
        <f t="shared" ref="AQ37" si="68">AN37+AO37+AP37</f>
        <v>0</v>
      </c>
      <c r="AR37" s="177">
        <f t="shared" ref="AR37" si="69">AE37+AI37+AM37+AQ37</f>
        <v>0</v>
      </c>
    </row>
    <row r="38" spans="2:44" x14ac:dyDescent="0.25">
      <c r="B38" s="427" t="s">
        <v>173</v>
      </c>
      <c r="C38" s="176" t="s">
        <v>761</v>
      </c>
      <c r="D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7">
        <f t="shared" si="54"/>
        <v>0</v>
      </c>
      <c r="G38" s="177"/>
      <c r="H38" s="177">
        <f t="shared" si="55"/>
        <v>0</v>
      </c>
      <c r="I38" s="177"/>
      <c r="J38" s="177">
        <f t="shared" si="56"/>
        <v>0</v>
      </c>
      <c r="K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7">
        <f t="shared" si="57"/>
        <v>0</v>
      </c>
      <c r="AF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7">
        <f t="shared" si="58"/>
        <v>0</v>
      </c>
      <c r="AJ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7">
        <f t="shared" si="59"/>
        <v>0</v>
      </c>
      <c r="AN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7">
        <f t="shared" si="60"/>
        <v>0</v>
      </c>
      <c r="AR38" s="177">
        <f t="shared" si="61"/>
        <v>0</v>
      </c>
    </row>
    <row r="39" spans="2:44" x14ac:dyDescent="0.25">
      <c r="B39" s="427" t="s">
        <v>174</v>
      </c>
      <c r="C39" s="176" t="s">
        <v>762</v>
      </c>
      <c r="D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7">
        <f t="shared" ref="F39:F43" si="70">D39+E39</f>
        <v>0</v>
      </c>
      <c r="G39" s="177"/>
      <c r="H39" s="177">
        <f t="shared" ref="H39:H43" si="71">F39-G39</f>
        <v>0</v>
      </c>
      <c r="I39" s="177"/>
      <c r="J39" s="177">
        <f t="shared" ref="J39:J43" si="72">F39-I39</f>
        <v>0</v>
      </c>
      <c r="K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7">
        <f t="shared" ref="AE39:AE43" si="73">AB39+AC39+AD39</f>
        <v>0</v>
      </c>
      <c r="AF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7">
        <f t="shared" ref="AI39:AI43" si="74">AF39+AG39+AH39</f>
        <v>0</v>
      </c>
      <c r="AJ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7">
        <f t="shared" ref="AM39:AM43" si="75">AJ39+AK39+AL39</f>
        <v>0</v>
      </c>
      <c r="AN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7">
        <f t="shared" ref="AQ39:AQ43" si="76">AN39+AO39+AP39</f>
        <v>0</v>
      </c>
      <c r="AR39" s="177">
        <f t="shared" ref="AR39:AR43" si="77">AE39+AI39+AM39+AQ39</f>
        <v>0</v>
      </c>
    </row>
    <row r="40" spans="2:44" x14ac:dyDescent="0.25">
      <c r="B40" s="427" t="s">
        <v>175</v>
      </c>
      <c r="C40" s="176" t="s">
        <v>763</v>
      </c>
      <c r="D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7">
        <f t="shared" ref="F40" si="78">D40+E40</f>
        <v>0</v>
      </c>
      <c r="G40" s="177"/>
      <c r="H40" s="177">
        <f t="shared" ref="H40" si="79">F40-G40</f>
        <v>0</v>
      </c>
      <c r="I40" s="177"/>
      <c r="J40" s="177">
        <f t="shared" ref="J40" si="80">F40-I40</f>
        <v>0</v>
      </c>
      <c r="K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7">
        <f t="shared" ref="AE40" si="81">AB40+AC40+AD40</f>
        <v>0</v>
      </c>
      <c r="AF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7">
        <f t="shared" ref="AI40" si="82">AF40+AG40+AH40</f>
        <v>0</v>
      </c>
      <c r="AJ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7">
        <f t="shared" ref="AM40" si="83">AJ40+AK40+AL40</f>
        <v>0</v>
      </c>
      <c r="AN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7">
        <f t="shared" ref="AQ40" si="84">AN40+AO40+AP40</f>
        <v>0</v>
      </c>
      <c r="AR40" s="177">
        <f t="shared" ref="AR40" si="85">AE40+AI40+AM40+AQ40</f>
        <v>0</v>
      </c>
    </row>
    <row r="41" spans="2:44" x14ac:dyDescent="0.25">
      <c r="B41" s="427" t="s">
        <v>176</v>
      </c>
      <c r="C41" s="176" t="s">
        <v>764</v>
      </c>
      <c r="D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7">
        <f t="shared" si="70"/>
        <v>0</v>
      </c>
      <c r="G41" s="177"/>
      <c r="H41" s="177">
        <f t="shared" si="71"/>
        <v>0</v>
      </c>
      <c r="I41" s="177"/>
      <c r="J41" s="177">
        <f t="shared" si="72"/>
        <v>0</v>
      </c>
      <c r="K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7">
        <f t="shared" si="73"/>
        <v>0</v>
      </c>
      <c r="AF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7">
        <f t="shared" si="74"/>
        <v>0</v>
      </c>
      <c r="AJ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7">
        <f t="shared" si="75"/>
        <v>0</v>
      </c>
      <c r="AN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7">
        <f t="shared" si="76"/>
        <v>0</v>
      </c>
      <c r="AR41" s="177">
        <f t="shared" si="77"/>
        <v>0</v>
      </c>
    </row>
    <row r="42" spans="2:44" x14ac:dyDescent="0.25">
      <c r="B42" s="427" t="s">
        <v>177</v>
      </c>
      <c r="C42" s="176" t="s">
        <v>765</v>
      </c>
      <c r="D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7">
        <f t="shared" ref="F42" si="86">D42+E42</f>
        <v>0</v>
      </c>
      <c r="G42" s="177"/>
      <c r="H42" s="177">
        <f t="shared" ref="H42" si="87">F42-G42</f>
        <v>0</v>
      </c>
      <c r="I42" s="177"/>
      <c r="J42" s="177">
        <f t="shared" ref="J42" si="88">F42-I42</f>
        <v>0</v>
      </c>
      <c r="K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7">
        <f t="shared" ref="AE42" si="89">AB42+AC42+AD42</f>
        <v>0</v>
      </c>
      <c r="AF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7">
        <f t="shared" ref="AI42" si="90">AF42+AG42+AH42</f>
        <v>0</v>
      </c>
      <c r="AJ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7">
        <f t="shared" ref="AM42" si="91">AJ42+AK42+AL42</f>
        <v>0</v>
      </c>
      <c r="AN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7">
        <f t="shared" ref="AQ42" si="92">AN42+AO42+AP42</f>
        <v>0</v>
      </c>
      <c r="AR42" s="177">
        <f t="shared" ref="AR42" si="93">AE42+AI42+AM42+AQ42</f>
        <v>0</v>
      </c>
    </row>
    <row r="43" spans="2:44" x14ac:dyDescent="0.25">
      <c r="B43" s="427" t="s">
        <v>178</v>
      </c>
      <c r="C43" s="176" t="s">
        <v>766</v>
      </c>
      <c r="D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7">
        <f t="shared" si="70"/>
        <v>0</v>
      </c>
      <c r="G43" s="177"/>
      <c r="H43" s="177">
        <f t="shared" si="71"/>
        <v>0</v>
      </c>
      <c r="I43" s="177"/>
      <c r="J43" s="177">
        <f t="shared" si="72"/>
        <v>0</v>
      </c>
      <c r="K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7">
        <f t="shared" si="73"/>
        <v>0</v>
      </c>
      <c r="AF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7">
        <f t="shared" si="74"/>
        <v>0</v>
      </c>
      <c r="AJ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7">
        <f t="shared" si="75"/>
        <v>0</v>
      </c>
      <c r="AN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7">
        <f t="shared" si="76"/>
        <v>0</v>
      </c>
      <c r="AR43" s="177">
        <f t="shared" si="77"/>
        <v>0</v>
      </c>
    </row>
    <row r="44" spans="2:44" x14ac:dyDescent="0.25">
      <c r="B44" s="427" t="s">
        <v>179</v>
      </c>
      <c r="C44" s="176" t="s">
        <v>767</v>
      </c>
      <c r="D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7">
        <f t="shared" si="54"/>
        <v>0</v>
      </c>
      <c r="G44" s="177"/>
      <c r="H44" s="177">
        <f t="shared" si="55"/>
        <v>0</v>
      </c>
      <c r="I44" s="177"/>
      <c r="J44" s="177">
        <f t="shared" si="56"/>
        <v>0</v>
      </c>
      <c r="K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7">
        <f t="shared" si="57"/>
        <v>0</v>
      </c>
      <c r="AF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7">
        <f t="shared" si="58"/>
        <v>0</v>
      </c>
      <c r="AJ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7">
        <f t="shared" si="59"/>
        <v>0</v>
      </c>
      <c r="AN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7">
        <f t="shared" si="60"/>
        <v>0</v>
      </c>
      <c r="AR44" s="177">
        <f t="shared" si="61"/>
        <v>0</v>
      </c>
    </row>
    <row r="45" spans="2:44" x14ac:dyDescent="0.25">
      <c r="B45" s="427" t="s">
        <v>180</v>
      </c>
      <c r="C45" s="176" t="s">
        <v>768</v>
      </c>
      <c r="D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7">
        <f t="shared" ref="F45" si="94">D45+E45</f>
        <v>0</v>
      </c>
      <c r="G45" s="177"/>
      <c r="H45" s="177">
        <f t="shared" ref="H45" si="95">F45-G45</f>
        <v>0</v>
      </c>
      <c r="I45" s="177"/>
      <c r="J45" s="177">
        <f t="shared" ref="J45" si="96">F45-I45</f>
        <v>0</v>
      </c>
      <c r="K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7">
        <f t="shared" ref="AE45" si="97">AB45+AC45+AD45</f>
        <v>0</v>
      </c>
      <c r="AF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7">
        <f t="shared" ref="AI45" si="98">AF45+AG45+AH45</f>
        <v>0</v>
      </c>
      <c r="AJ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7">
        <f t="shared" ref="AM45" si="99">AJ45+AK45+AL45</f>
        <v>0</v>
      </c>
      <c r="AN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7">
        <f t="shared" ref="AQ45" si="100">AN45+AO45+AP45</f>
        <v>0</v>
      </c>
      <c r="AR45" s="177">
        <f t="shared" ref="AR45" si="101">AE45+AI45+AM45+AQ45</f>
        <v>0</v>
      </c>
    </row>
    <row r="46" spans="2:44" x14ac:dyDescent="0.25">
      <c r="B46" s="427" t="s">
        <v>181</v>
      </c>
      <c r="C46" s="176" t="s">
        <v>769</v>
      </c>
      <c r="D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7">
        <f t="shared" si="14"/>
        <v>0</v>
      </c>
      <c r="G46" s="177"/>
      <c r="H46" s="177">
        <f t="shared" si="15"/>
        <v>0</v>
      </c>
      <c r="I46" s="177"/>
      <c r="J46" s="177">
        <f t="shared" si="16"/>
        <v>0</v>
      </c>
      <c r="K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7">
        <f t="shared" si="17"/>
        <v>0</v>
      </c>
      <c r="AF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7">
        <f t="shared" si="18"/>
        <v>0</v>
      </c>
      <c r="AJ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7">
        <f t="shared" si="19"/>
        <v>0</v>
      </c>
      <c r="AN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7">
        <f t="shared" si="20"/>
        <v>0</v>
      </c>
      <c r="AR46" s="177">
        <f t="shared" si="21"/>
        <v>0</v>
      </c>
    </row>
    <row r="47" spans="2:44" x14ac:dyDescent="0.25">
      <c r="B47" s="184" t="s">
        <v>182</v>
      </c>
      <c r="C47" s="185" t="s">
        <v>770</v>
      </c>
      <c r="D47" s="186">
        <f>SUM(D48:D82)</f>
        <v>0</v>
      </c>
      <c r="E47" s="186">
        <f>SUM(E48:E82)</f>
        <v>30000</v>
      </c>
      <c r="F47" s="186">
        <f t="shared" si="0"/>
        <v>30000</v>
      </c>
      <c r="G47" s="186">
        <f>SUM(G48:G82)</f>
        <v>0</v>
      </c>
      <c r="H47" s="186">
        <f t="shared" si="4"/>
        <v>30000</v>
      </c>
      <c r="I47" s="186">
        <f t="shared" ref="I47:AD47" si="102">SUM(I48:I82)</f>
        <v>0</v>
      </c>
      <c r="J47" s="186">
        <f t="shared" si="102"/>
        <v>30000</v>
      </c>
      <c r="K47" s="186">
        <f t="shared" si="102"/>
        <v>30000</v>
      </c>
      <c r="L47" s="186">
        <f t="shared" si="102"/>
        <v>0</v>
      </c>
      <c r="M47" s="186">
        <f t="shared" si="102"/>
        <v>0</v>
      </c>
      <c r="N47" s="186">
        <f t="shared" si="102"/>
        <v>0</v>
      </c>
      <c r="O47" s="186">
        <f t="shared" si="102"/>
        <v>0</v>
      </c>
      <c r="P47" s="186">
        <f t="shared" si="102"/>
        <v>0</v>
      </c>
      <c r="Q47" s="186">
        <f t="shared" si="102"/>
        <v>0</v>
      </c>
      <c r="R47" s="186">
        <f t="shared" si="102"/>
        <v>0</v>
      </c>
      <c r="S47" s="186">
        <f t="shared" si="102"/>
        <v>0</v>
      </c>
      <c r="T47" s="186">
        <f t="shared" ref="T47" si="103">SUM(T48:T82)</f>
        <v>0</v>
      </c>
      <c r="U47" s="186">
        <f t="shared" si="102"/>
        <v>0</v>
      </c>
      <c r="V47" s="186">
        <f t="shared" si="102"/>
        <v>0</v>
      </c>
      <c r="W47" s="186">
        <f t="shared" si="102"/>
        <v>0</v>
      </c>
      <c r="X47" s="186">
        <f t="shared" si="102"/>
        <v>0</v>
      </c>
      <c r="Y47" s="186">
        <f t="shared" ref="Y47:Z47" si="104">SUM(Y48:Y82)</f>
        <v>0</v>
      </c>
      <c r="Z47" s="186">
        <f t="shared" si="104"/>
        <v>0</v>
      </c>
      <c r="AA47" s="186">
        <f t="shared" si="102"/>
        <v>0</v>
      </c>
      <c r="AB47" s="186">
        <f t="shared" si="102"/>
        <v>0</v>
      </c>
      <c r="AC47" s="186">
        <f t="shared" si="102"/>
        <v>0</v>
      </c>
      <c r="AD47" s="186">
        <f t="shared" si="102"/>
        <v>0</v>
      </c>
      <c r="AE47" s="186">
        <f t="shared" si="17"/>
        <v>0</v>
      </c>
      <c r="AF47" s="186">
        <f>SUM(AF48:AF82)</f>
        <v>0</v>
      </c>
      <c r="AG47" s="186">
        <f>SUM(AG48:AG82)</f>
        <v>0</v>
      </c>
      <c r="AH47" s="186">
        <f>SUM(AH48:AH82)</f>
        <v>0</v>
      </c>
      <c r="AI47" s="186">
        <f t="shared" si="10"/>
        <v>0</v>
      </c>
      <c r="AJ47" s="186">
        <f>SUM(AJ48:AJ82)</f>
        <v>0</v>
      </c>
      <c r="AK47" s="186">
        <f>SUM(AK48:AK82)</f>
        <v>0</v>
      </c>
      <c r="AL47" s="186">
        <f>SUM(AL48:AL82)</f>
        <v>30000</v>
      </c>
      <c r="AM47" s="186">
        <f t="shared" si="11"/>
        <v>30000</v>
      </c>
      <c r="AN47" s="186">
        <f>SUM(AN48:AN82)</f>
        <v>0</v>
      </c>
      <c r="AO47" s="186">
        <f>SUM(AO48:AO82)</f>
        <v>0</v>
      </c>
      <c r="AP47" s="186">
        <f>SUM(AP48:AP82)</f>
        <v>0</v>
      </c>
      <c r="AQ47" s="186">
        <f t="shared" si="12"/>
        <v>0</v>
      </c>
      <c r="AR47" s="186">
        <f t="shared" si="13"/>
        <v>30000</v>
      </c>
    </row>
    <row r="48" spans="2:44" x14ac:dyDescent="0.25">
      <c r="B48" s="427" t="s">
        <v>183</v>
      </c>
      <c r="C48" s="176" t="s">
        <v>771</v>
      </c>
      <c r="D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7">
        <f t="shared" ref="F48" si="105">D48+E48</f>
        <v>0</v>
      </c>
      <c r="G48" s="177"/>
      <c r="H48" s="177">
        <f t="shared" ref="H48" si="106">F48-G48</f>
        <v>0</v>
      </c>
      <c r="I48" s="177"/>
      <c r="J48" s="177">
        <f t="shared" ref="J48" si="107">F48-I48</f>
        <v>0</v>
      </c>
      <c r="K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7">
        <f t="shared" ref="AE48" si="108">AB48+AC48+AD48</f>
        <v>0</v>
      </c>
      <c r="AF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7">
        <f t="shared" ref="AI48" si="109">AF48+AG48+AH48</f>
        <v>0</v>
      </c>
      <c r="AJ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7">
        <f t="shared" ref="AM48" si="110">AJ48+AK48+AL48</f>
        <v>0</v>
      </c>
      <c r="AN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7">
        <f t="shared" ref="AQ48" si="111">AN48+AO48+AP48</f>
        <v>0</v>
      </c>
      <c r="AR48" s="177">
        <f t="shared" ref="AR48" si="112">AE48+AI48+AM48+AQ48</f>
        <v>0</v>
      </c>
    </row>
    <row r="49" spans="2:44" x14ac:dyDescent="0.25">
      <c r="B49" s="427" t="s">
        <v>184</v>
      </c>
      <c r="C49" s="176" t="s">
        <v>772</v>
      </c>
      <c r="D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7">
        <f t="shared" si="0"/>
        <v>0</v>
      </c>
      <c r="G49" s="177"/>
      <c r="H49" s="177">
        <f t="shared" si="4"/>
        <v>0</v>
      </c>
      <c r="I49" s="177"/>
      <c r="J49" s="177">
        <f t="shared" si="5"/>
        <v>0</v>
      </c>
      <c r="K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7">
        <f t="shared" si="9"/>
        <v>0</v>
      </c>
      <c r="AF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7">
        <f t="shared" si="10"/>
        <v>0</v>
      </c>
      <c r="AJ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7">
        <f t="shared" si="11"/>
        <v>0</v>
      </c>
      <c r="AN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7">
        <f t="shared" si="12"/>
        <v>0</v>
      </c>
      <c r="AR49" s="177">
        <f t="shared" si="13"/>
        <v>0</v>
      </c>
    </row>
    <row r="50" spans="2:44" x14ac:dyDescent="0.25">
      <c r="B50" s="427" t="s">
        <v>185</v>
      </c>
      <c r="C50" s="176" t="s">
        <v>773</v>
      </c>
      <c r="D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7">
        <f t="shared" si="0"/>
        <v>0</v>
      </c>
      <c r="G50" s="177"/>
      <c r="H50" s="177">
        <f t="shared" si="4"/>
        <v>0</v>
      </c>
      <c r="I50" s="177"/>
      <c r="J50" s="177">
        <f t="shared" si="5"/>
        <v>0</v>
      </c>
      <c r="K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7">
        <f t="shared" si="9"/>
        <v>0</v>
      </c>
      <c r="AF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7">
        <f t="shared" si="10"/>
        <v>0</v>
      </c>
      <c r="AJ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7">
        <f t="shared" si="11"/>
        <v>0</v>
      </c>
      <c r="AN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7">
        <f t="shared" si="12"/>
        <v>0</v>
      </c>
      <c r="AR50" s="177">
        <f t="shared" si="13"/>
        <v>0</v>
      </c>
    </row>
    <row r="51" spans="2:44" x14ac:dyDescent="0.25">
      <c r="B51" s="427" t="s">
        <v>186</v>
      </c>
      <c r="C51" s="176" t="s">
        <v>774</v>
      </c>
      <c r="D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7">
        <f t="shared" ref="F51:F69" si="113">D51+E51</f>
        <v>0</v>
      </c>
      <c r="G51" s="177"/>
      <c r="H51" s="177">
        <f t="shared" ref="H51:H69" si="114">F51-G51</f>
        <v>0</v>
      </c>
      <c r="I51" s="177"/>
      <c r="J51" s="177">
        <f t="shared" ref="J51:J69" si="115">F51-I51</f>
        <v>0</v>
      </c>
      <c r="K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7">
        <f t="shared" ref="AE51:AE69" si="116">AB51+AC51+AD51</f>
        <v>0</v>
      </c>
      <c r="AF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7">
        <f t="shared" ref="AI51:AI69" si="117">AF51+AG51+AH51</f>
        <v>0</v>
      </c>
      <c r="AJ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7">
        <f t="shared" ref="AM51:AM69" si="118">AJ51+AK51+AL51</f>
        <v>0</v>
      </c>
      <c r="AN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7">
        <f t="shared" ref="AQ51:AQ69" si="119">AN51+AO51+AP51</f>
        <v>0</v>
      </c>
      <c r="AR51" s="177">
        <f t="shared" ref="AR51:AR69" si="120">AE51+AI51+AM51+AQ51</f>
        <v>0</v>
      </c>
    </row>
    <row r="52" spans="2:44" x14ac:dyDescent="0.25">
      <c r="B52" s="427" t="s">
        <v>187</v>
      </c>
      <c r="C52" s="176" t="s">
        <v>775</v>
      </c>
      <c r="D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7">
        <f t="shared" si="113"/>
        <v>0</v>
      </c>
      <c r="G52" s="177"/>
      <c r="H52" s="177">
        <f t="shared" si="114"/>
        <v>0</v>
      </c>
      <c r="I52" s="177"/>
      <c r="J52" s="177">
        <f t="shared" si="115"/>
        <v>0</v>
      </c>
      <c r="K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7">
        <f t="shared" si="116"/>
        <v>0</v>
      </c>
      <c r="AF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7">
        <f t="shared" si="117"/>
        <v>0</v>
      </c>
      <c r="AJ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7">
        <f t="shared" si="118"/>
        <v>0</v>
      </c>
      <c r="AN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7">
        <f t="shared" si="119"/>
        <v>0</v>
      </c>
      <c r="AR52" s="177">
        <f t="shared" si="120"/>
        <v>0</v>
      </c>
    </row>
    <row r="53" spans="2:44" x14ac:dyDescent="0.25">
      <c r="B53" s="427" t="s">
        <v>188</v>
      </c>
      <c r="C53" s="176" t="s">
        <v>776</v>
      </c>
      <c r="D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7">
        <f t="shared" ref="F53" si="121">D53+E53</f>
        <v>0</v>
      </c>
      <c r="G53" s="177"/>
      <c r="H53" s="177">
        <f t="shared" ref="H53" si="122">F53-G53</f>
        <v>0</v>
      </c>
      <c r="I53" s="177"/>
      <c r="J53" s="177">
        <f t="shared" ref="J53" si="123">F53-I53</f>
        <v>0</v>
      </c>
      <c r="K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7">
        <f t="shared" ref="AE53" si="124">AB53+AC53+AD53</f>
        <v>0</v>
      </c>
      <c r="AF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7">
        <f t="shared" ref="AI53" si="125">AF53+AG53+AH53</f>
        <v>0</v>
      </c>
      <c r="AJ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7">
        <f t="shared" ref="AM53" si="126">AJ53+AK53+AL53</f>
        <v>0</v>
      </c>
      <c r="AN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7">
        <f t="shared" ref="AQ53" si="127">AN53+AO53+AP53</f>
        <v>0</v>
      </c>
      <c r="AR53" s="177">
        <f t="shared" ref="AR53" si="128">AE53+AI53+AM53+AQ53</f>
        <v>0</v>
      </c>
    </row>
    <row r="54" spans="2:44" x14ac:dyDescent="0.25">
      <c r="B54" s="427" t="s">
        <v>189</v>
      </c>
      <c r="C54" s="176" t="s">
        <v>752</v>
      </c>
      <c r="D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7">
        <f t="shared" si="113"/>
        <v>0</v>
      </c>
      <c r="G54" s="177"/>
      <c r="H54" s="177">
        <f t="shared" si="114"/>
        <v>0</v>
      </c>
      <c r="I54" s="177"/>
      <c r="J54" s="177">
        <f t="shared" si="115"/>
        <v>0</v>
      </c>
      <c r="K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7">
        <f t="shared" si="116"/>
        <v>0</v>
      </c>
      <c r="AF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7">
        <f t="shared" si="117"/>
        <v>0</v>
      </c>
      <c r="AJ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7">
        <f t="shared" si="118"/>
        <v>0</v>
      </c>
      <c r="AN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7">
        <f t="shared" si="119"/>
        <v>0</v>
      </c>
      <c r="AR54" s="177">
        <f t="shared" si="120"/>
        <v>0</v>
      </c>
    </row>
    <row r="55" spans="2:44" x14ac:dyDescent="0.25">
      <c r="B55" s="427" t="s">
        <v>190</v>
      </c>
      <c r="C55" s="176" t="s">
        <v>777</v>
      </c>
      <c r="D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7">
        <f t="shared" ref="F55" si="129">D55+E55</f>
        <v>0</v>
      </c>
      <c r="G55" s="177"/>
      <c r="H55" s="177">
        <f t="shared" ref="H55" si="130">F55-G55</f>
        <v>0</v>
      </c>
      <c r="I55" s="177"/>
      <c r="J55" s="177">
        <f t="shared" ref="J55" si="131">F55-I55</f>
        <v>0</v>
      </c>
      <c r="K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7">
        <f t="shared" ref="AE55" si="132">AB55+AC55+AD55</f>
        <v>0</v>
      </c>
      <c r="AF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7">
        <f t="shared" ref="AI55" si="133">AF55+AG55+AH55</f>
        <v>0</v>
      </c>
      <c r="AJ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7">
        <f t="shared" ref="AM55" si="134">AJ55+AK55+AL55</f>
        <v>0</v>
      </c>
      <c r="AN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7">
        <f t="shared" ref="AQ55" si="135">AN55+AO55+AP55</f>
        <v>0</v>
      </c>
      <c r="AR55" s="177">
        <f t="shared" ref="AR55" si="136">AE55+AI55+AM55+AQ55</f>
        <v>0</v>
      </c>
    </row>
    <row r="56" spans="2:44" x14ac:dyDescent="0.25">
      <c r="B56" s="427" t="s">
        <v>191</v>
      </c>
      <c r="C56" s="176" t="s">
        <v>778</v>
      </c>
      <c r="D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7">
        <f t="shared" si="113"/>
        <v>0</v>
      </c>
      <c r="G56" s="177"/>
      <c r="H56" s="177">
        <f t="shared" si="114"/>
        <v>0</v>
      </c>
      <c r="I56" s="177"/>
      <c r="J56" s="177">
        <f t="shared" si="115"/>
        <v>0</v>
      </c>
      <c r="K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7">
        <f t="shared" si="116"/>
        <v>0</v>
      </c>
      <c r="AF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7">
        <f t="shared" si="117"/>
        <v>0</v>
      </c>
      <c r="AJ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7">
        <f t="shared" si="118"/>
        <v>0</v>
      </c>
      <c r="AN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7">
        <f t="shared" si="119"/>
        <v>0</v>
      </c>
      <c r="AR56" s="177">
        <f t="shared" si="120"/>
        <v>0</v>
      </c>
    </row>
    <row r="57" spans="2:44" x14ac:dyDescent="0.25">
      <c r="B57" s="427" t="s">
        <v>192</v>
      </c>
      <c r="C57" s="176" t="s">
        <v>757</v>
      </c>
      <c r="D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7">
        <f t="shared" ref="F57" si="137">D57+E57</f>
        <v>0</v>
      </c>
      <c r="G57" s="177"/>
      <c r="H57" s="177">
        <f t="shared" ref="H57" si="138">F57-G57</f>
        <v>0</v>
      </c>
      <c r="I57" s="177"/>
      <c r="J57" s="177">
        <f t="shared" ref="J57" si="139">F57-I57</f>
        <v>0</v>
      </c>
      <c r="K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7">
        <f t="shared" ref="AE57" si="140">AB57+AC57+AD57</f>
        <v>0</v>
      </c>
      <c r="AF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7">
        <f t="shared" ref="AI57" si="141">AF57+AG57+AH57</f>
        <v>0</v>
      </c>
      <c r="AJ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7">
        <f t="shared" ref="AM57" si="142">AJ57+AK57+AL57</f>
        <v>0</v>
      </c>
      <c r="AN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7">
        <f t="shared" ref="AQ57" si="143">AN57+AO57+AP57</f>
        <v>0</v>
      </c>
      <c r="AR57" s="177">
        <f t="shared" ref="AR57" si="144">AE57+AI57+AM57+AQ57</f>
        <v>0</v>
      </c>
    </row>
    <row r="58" spans="2:44" x14ac:dyDescent="0.25">
      <c r="B58" s="427" t="s">
        <v>193</v>
      </c>
      <c r="C58" s="176" t="s">
        <v>758</v>
      </c>
      <c r="D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7">
        <f t="shared" si="113"/>
        <v>0</v>
      </c>
      <c r="G58" s="177"/>
      <c r="H58" s="177">
        <f t="shared" si="114"/>
        <v>0</v>
      </c>
      <c r="I58" s="177"/>
      <c r="J58" s="177">
        <f t="shared" si="115"/>
        <v>0</v>
      </c>
      <c r="K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7">
        <f t="shared" si="116"/>
        <v>0</v>
      </c>
      <c r="AF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7">
        <f t="shared" si="117"/>
        <v>0</v>
      </c>
      <c r="AJ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7">
        <f t="shared" si="118"/>
        <v>0</v>
      </c>
      <c r="AN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7">
        <f t="shared" si="119"/>
        <v>0</v>
      </c>
      <c r="AR58" s="177">
        <f t="shared" si="120"/>
        <v>0</v>
      </c>
    </row>
    <row r="59" spans="2:44" x14ac:dyDescent="0.25">
      <c r="B59" s="427" t="s">
        <v>194</v>
      </c>
      <c r="C59" s="176" t="s">
        <v>779</v>
      </c>
      <c r="D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7">
        <f t="shared" ref="F59" si="145">D59+E59</f>
        <v>0</v>
      </c>
      <c r="G59" s="177"/>
      <c r="H59" s="177">
        <f t="shared" ref="H59" si="146">F59-G59</f>
        <v>0</v>
      </c>
      <c r="I59" s="177"/>
      <c r="J59" s="177">
        <f t="shared" ref="J59" si="147">F59-I59</f>
        <v>0</v>
      </c>
      <c r="K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7">
        <f t="shared" ref="AE59" si="148">AB59+AC59+AD59</f>
        <v>0</v>
      </c>
      <c r="AF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7">
        <f t="shared" ref="AI59" si="149">AF59+AG59+AH59</f>
        <v>0</v>
      </c>
      <c r="AJ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7">
        <f t="shared" ref="AM59" si="150">AJ59+AK59+AL59</f>
        <v>0</v>
      </c>
      <c r="AN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7">
        <f t="shared" ref="AQ59" si="151">AN59+AO59+AP59</f>
        <v>0</v>
      </c>
      <c r="AR59" s="177">
        <f t="shared" ref="AR59" si="152">AE59+AI59+AM59+AQ59</f>
        <v>0</v>
      </c>
    </row>
    <row r="60" spans="2:44" x14ac:dyDescent="0.25">
      <c r="B60" s="427" t="s">
        <v>195</v>
      </c>
      <c r="C60" s="176" t="s">
        <v>780</v>
      </c>
      <c r="D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7">
        <f t="shared" si="113"/>
        <v>0</v>
      </c>
      <c r="G60" s="177"/>
      <c r="H60" s="177">
        <f t="shared" si="114"/>
        <v>0</v>
      </c>
      <c r="I60" s="177"/>
      <c r="J60" s="177">
        <f t="shared" si="115"/>
        <v>0</v>
      </c>
      <c r="K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7">
        <f t="shared" si="116"/>
        <v>0</v>
      </c>
      <c r="AF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7">
        <f t="shared" si="117"/>
        <v>0</v>
      </c>
      <c r="AJ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7">
        <f t="shared" si="118"/>
        <v>0</v>
      </c>
      <c r="AN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7">
        <f t="shared" si="119"/>
        <v>0</v>
      </c>
      <c r="AR60" s="177">
        <f t="shared" si="120"/>
        <v>0</v>
      </c>
    </row>
    <row r="61" spans="2:44" x14ac:dyDescent="0.25">
      <c r="B61" s="427" t="s">
        <v>196</v>
      </c>
      <c r="C61" s="176" t="s">
        <v>762</v>
      </c>
      <c r="D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7">
        <f t="shared" ref="F61" si="153">D61+E61</f>
        <v>0</v>
      </c>
      <c r="G61" s="177"/>
      <c r="H61" s="177">
        <f t="shared" ref="H61" si="154">F61-G61</f>
        <v>0</v>
      </c>
      <c r="I61" s="177"/>
      <c r="J61" s="177">
        <f t="shared" ref="J61" si="155">F61-I61</f>
        <v>0</v>
      </c>
      <c r="K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7">
        <f t="shared" ref="AE61" si="156">AB61+AC61+AD61</f>
        <v>0</v>
      </c>
      <c r="AF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7">
        <f t="shared" ref="AI61" si="157">AF61+AG61+AH61</f>
        <v>0</v>
      </c>
      <c r="AJ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7">
        <f t="shared" ref="AM61" si="158">AJ61+AK61+AL61</f>
        <v>0</v>
      </c>
      <c r="AN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7">
        <f t="shared" ref="AQ61" si="159">AN61+AO61+AP61</f>
        <v>0</v>
      </c>
      <c r="AR61" s="177">
        <f t="shared" ref="AR61" si="160">AE61+AI61+AM61+AQ61</f>
        <v>0</v>
      </c>
    </row>
    <row r="62" spans="2:44" x14ac:dyDescent="0.25">
      <c r="B62" s="427" t="s">
        <v>197</v>
      </c>
      <c r="C62" s="176" t="s">
        <v>781</v>
      </c>
      <c r="D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7">
        <f t="shared" si="113"/>
        <v>0</v>
      </c>
      <c r="G62" s="177"/>
      <c r="H62" s="177">
        <f t="shared" si="114"/>
        <v>0</v>
      </c>
      <c r="I62" s="177"/>
      <c r="J62" s="177">
        <f t="shared" si="115"/>
        <v>0</v>
      </c>
      <c r="K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7">
        <f t="shared" si="116"/>
        <v>0</v>
      </c>
      <c r="AF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7">
        <f t="shared" si="117"/>
        <v>0</v>
      </c>
      <c r="AJ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7">
        <f t="shared" si="118"/>
        <v>0</v>
      </c>
      <c r="AN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7">
        <f t="shared" si="119"/>
        <v>0</v>
      </c>
      <c r="AR62" s="177">
        <f t="shared" si="120"/>
        <v>0</v>
      </c>
    </row>
    <row r="63" spans="2:44" x14ac:dyDescent="0.25">
      <c r="B63" s="427" t="s">
        <v>198</v>
      </c>
      <c r="C63" s="176" t="s">
        <v>782</v>
      </c>
      <c r="D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7">
        <f t="shared" si="113"/>
        <v>0</v>
      </c>
      <c r="G63" s="177"/>
      <c r="H63" s="177">
        <f t="shared" si="114"/>
        <v>0</v>
      </c>
      <c r="I63" s="177"/>
      <c r="J63" s="177">
        <f t="shared" si="115"/>
        <v>0</v>
      </c>
      <c r="K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7">
        <f t="shared" si="116"/>
        <v>0</v>
      </c>
      <c r="AF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7">
        <f t="shared" si="117"/>
        <v>0</v>
      </c>
      <c r="AJ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7">
        <f t="shared" si="118"/>
        <v>0</v>
      </c>
      <c r="AN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7">
        <f t="shared" si="119"/>
        <v>0</v>
      </c>
      <c r="AR63" s="177">
        <f t="shared" si="120"/>
        <v>0</v>
      </c>
    </row>
    <row r="64" spans="2:44" x14ac:dyDescent="0.25">
      <c r="B64" s="427" t="s">
        <v>199</v>
      </c>
      <c r="C64" s="176" t="s">
        <v>783</v>
      </c>
      <c r="D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7">
        <f t="shared" ref="F64" si="161">D64+E64</f>
        <v>0</v>
      </c>
      <c r="G64" s="177"/>
      <c r="H64" s="177">
        <f t="shared" ref="H64" si="162">F64-G64</f>
        <v>0</v>
      </c>
      <c r="I64" s="177"/>
      <c r="J64" s="177">
        <f t="shared" ref="J64" si="163">F64-I64</f>
        <v>0</v>
      </c>
      <c r="K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7">
        <f t="shared" ref="AE64" si="164">AB64+AC64+AD64</f>
        <v>0</v>
      </c>
      <c r="AF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7">
        <f t="shared" ref="AI64" si="165">AF64+AG64+AH64</f>
        <v>0</v>
      </c>
      <c r="AJ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7">
        <f t="shared" ref="AM64" si="166">AJ64+AK64+AL64</f>
        <v>0</v>
      </c>
      <c r="AN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7">
        <f t="shared" ref="AQ64" si="167">AN64+AO64+AP64</f>
        <v>0</v>
      </c>
      <c r="AR64" s="177">
        <f t="shared" ref="AR64" si="168">AE64+AI64+AM64+AQ64</f>
        <v>0</v>
      </c>
    </row>
    <row r="65" spans="2:44" x14ac:dyDescent="0.25">
      <c r="B65" s="427" t="s">
        <v>200</v>
      </c>
      <c r="C65" s="176" t="s">
        <v>784</v>
      </c>
      <c r="D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7">
        <f t="shared" si="113"/>
        <v>0</v>
      </c>
      <c r="G65" s="177"/>
      <c r="H65" s="177">
        <f t="shared" si="114"/>
        <v>0</v>
      </c>
      <c r="I65" s="177"/>
      <c r="J65" s="177">
        <f t="shared" si="115"/>
        <v>0</v>
      </c>
      <c r="K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7">
        <f t="shared" si="116"/>
        <v>0</v>
      </c>
      <c r="AF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7">
        <f t="shared" si="117"/>
        <v>0</v>
      </c>
      <c r="AJ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7">
        <f t="shared" si="118"/>
        <v>0</v>
      </c>
      <c r="AN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7">
        <f t="shared" si="119"/>
        <v>0</v>
      </c>
      <c r="AR65" s="177">
        <f t="shared" si="120"/>
        <v>0</v>
      </c>
    </row>
    <row r="66" spans="2:44" x14ac:dyDescent="0.25">
      <c r="B66" s="427" t="s">
        <v>201</v>
      </c>
      <c r="C66" s="176" t="s">
        <v>785</v>
      </c>
      <c r="D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7">
        <f t="shared" ref="F66" si="169">D66+E66</f>
        <v>0</v>
      </c>
      <c r="G66" s="177"/>
      <c r="H66" s="177">
        <f t="shared" ref="H66" si="170">F66-G66</f>
        <v>0</v>
      </c>
      <c r="I66" s="177"/>
      <c r="J66" s="177">
        <f t="shared" ref="J66" si="171">F66-I66</f>
        <v>0</v>
      </c>
      <c r="K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7">
        <f t="shared" ref="AE66" si="172">AB66+AC66+AD66</f>
        <v>0</v>
      </c>
      <c r="AF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7">
        <f t="shared" ref="AI66" si="173">AF66+AG66+AH66</f>
        <v>0</v>
      </c>
      <c r="AJ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7">
        <f t="shared" ref="AM66" si="174">AJ66+AK66+AL66</f>
        <v>0</v>
      </c>
      <c r="AN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7">
        <f t="shared" ref="AQ66" si="175">AN66+AO66+AP66</f>
        <v>0</v>
      </c>
      <c r="AR66" s="177">
        <f t="shared" ref="AR66" si="176">AE66+AI66+AM66+AQ66</f>
        <v>0</v>
      </c>
    </row>
    <row r="67" spans="2:44" x14ac:dyDescent="0.25">
      <c r="B67" s="427" t="s">
        <v>202</v>
      </c>
      <c r="C67" s="176" t="s">
        <v>786</v>
      </c>
      <c r="D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7">
        <f t="shared" si="113"/>
        <v>0</v>
      </c>
      <c r="G67" s="177"/>
      <c r="H67" s="177">
        <f t="shared" si="114"/>
        <v>0</v>
      </c>
      <c r="I67" s="177"/>
      <c r="J67" s="177">
        <f t="shared" si="115"/>
        <v>0</v>
      </c>
      <c r="K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7">
        <f t="shared" si="116"/>
        <v>0</v>
      </c>
      <c r="AF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7">
        <f t="shared" si="117"/>
        <v>0</v>
      </c>
      <c r="AJ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7">
        <f t="shared" si="118"/>
        <v>0</v>
      </c>
      <c r="AN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7">
        <f t="shared" si="119"/>
        <v>0</v>
      </c>
      <c r="AR67" s="177">
        <f t="shared" si="120"/>
        <v>0</v>
      </c>
    </row>
    <row r="68" spans="2:44" x14ac:dyDescent="0.25">
      <c r="B68" s="427" t="s">
        <v>203</v>
      </c>
      <c r="C68" s="176" t="s">
        <v>787</v>
      </c>
      <c r="D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7">
        <f t="shared" ref="F68" si="177">D68+E68</f>
        <v>0</v>
      </c>
      <c r="G68" s="177"/>
      <c r="H68" s="177">
        <f t="shared" ref="H68" si="178">F68-G68</f>
        <v>0</v>
      </c>
      <c r="I68" s="177"/>
      <c r="J68" s="177">
        <f t="shared" ref="J68" si="179">F68-I68</f>
        <v>0</v>
      </c>
      <c r="K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7">
        <f t="shared" ref="AE68" si="180">AB68+AC68+AD68</f>
        <v>0</v>
      </c>
      <c r="AF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7">
        <f t="shared" ref="AI68" si="181">AF68+AG68+AH68</f>
        <v>0</v>
      </c>
      <c r="AJ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7">
        <f t="shared" ref="AM68" si="182">AJ68+AK68+AL68</f>
        <v>0</v>
      </c>
      <c r="AN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7">
        <f t="shared" ref="AQ68" si="183">AN68+AO68+AP68</f>
        <v>0</v>
      </c>
      <c r="AR68" s="177">
        <f t="shared" ref="AR68" si="184">AE68+AI68+AM68+AQ68</f>
        <v>0</v>
      </c>
    </row>
    <row r="69" spans="2:44" x14ac:dyDescent="0.25">
      <c r="B69" s="427" t="s">
        <v>204</v>
      </c>
      <c r="C69" s="176" t="s">
        <v>788</v>
      </c>
      <c r="D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69" s="177">
        <f t="shared" si="113"/>
        <v>30000</v>
      </c>
      <c r="G69" s="177"/>
      <c r="H69" s="177">
        <f t="shared" si="114"/>
        <v>30000</v>
      </c>
      <c r="I69" s="177"/>
      <c r="J69" s="177">
        <f t="shared" si="115"/>
        <v>30000</v>
      </c>
      <c r="K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L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7">
        <f t="shared" si="116"/>
        <v>0</v>
      </c>
      <c r="AF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7">
        <f t="shared" si="117"/>
        <v>0</v>
      </c>
      <c r="AJ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M69" s="177">
        <f t="shared" si="118"/>
        <v>30000</v>
      </c>
      <c r="AN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7">
        <f t="shared" si="119"/>
        <v>0</v>
      </c>
      <c r="AR69" s="177">
        <f t="shared" si="120"/>
        <v>30000</v>
      </c>
    </row>
    <row r="70" spans="2:44" x14ac:dyDescent="0.25">
      <c r="B70" s="427" t="s">
        <v>205</v>
      </c>
      <c r="C70" s="176" t="s">
        <v>789</v>
      </c>
      <c r="D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7">
        <f t="shared" ref="F70" si="185">D70+E70</f>
        <v>0</v>
      </c>
      <c r="G70" s="177"/>
      <c r="H70" s="177">
        <f t="shared" ref="H70" si="186">F70-G70</f>
        <v>0</v>
      </c>
      <c r="I70" s="177"/>
      <c r="J70" s="177">
        <f t="shared" ref="J70" si="187">F70-I70</f>
        <v>0</v>
      </c>
      <c r="K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7">
        <f t="shared" ref="AE70" si="188">AB70+AC70+AD70</f>
        <v>0</v>
      </c>
      <c r="AF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7">
        <f t="shared" ref="AI70" si="189">AF70+AG70+AH70</f>
        <v>0</v>
      </c>
      <c r="AJ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7">
        <f t="shared" ref="AM70" si="190">AJ70+AK70+AL70</f>
        <v>0</v>
      </c>
      <c r="AN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7">
        <f t="shared" ref="AQ70" si="191">AN70+AO70+AP70</f>
        <v>0</v>
      </c>
      <c r="AR70" s="177">
        <f t="shared" ref="AR70" si="192">AE70+AI70+AM70+AQ70</f>
        <v>0</v>
      </c>
    </row>
    <row r="71" spans="2:44" x14ac:dyDescent="0.25">
      <c r="B71" s="427" t="s">
        <v>206</v>
      </c>
      <c r="C71" s="176" t="s">
        <v>790</v>
      </c>
      <c r="D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7">
        <f t="shared" ref="F71:F82" si="193">D71+E71</f>
        <v>0</v>
      </c>
      <c r="G71" s="177"/>
      <c r="H71" s="177">
        <f t="shared" ref="H71:H82" si="194">F71-G71</f>
        <v>0</v>
      </c>
      <c r="I71" s="177"/>
      <c r="J71" s="177">
        <f t="shared" ref="J71:J82" si="195">F71-I71</f>
        <v>0</v>
      </c>
      <c r="K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7">
        <f t="shared" ref="AE71:AE82" si="196">AB71+AC71+AD71</f>
        <v>0</v>
      </c>
      <c r="AF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7">
        <f t="shared" ref="AI71:AI82" si="197">AF71+AG71+AH71</f>
        <v>0</v>
      </c>
      <c r="AJ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7">
        <f t="shared" ref="AM71:AM82" si="198">AJ71+AK71+AL71</f>
        <v>0</v>
      </c>
      <c r="AN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7">
        <f t="shared" ref="AQ71:AQ82" si="199">AN71+AO71+AP71</f>
        <v>0</v>
      </c>
      <c r="AR71" s="177">
        <f t="shared" ref="AR71:AR82" si="200">AE71+AI71+AM71+AQ71</f>
        <v>0</v>
      </c>
    </row>
    <row r="72" spans="2:44" x14ac:dyDescent="0.25">
      <c r="B72" s="427" t="s">
        <v>207</v>
      </c>
      <c r="C72" s="176" t="s">
        <v>791</v>
      </c>
      <c r="D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7">
        <f t="shared" si="193"/>
        <v>0</v>
      </c>
      <c r="G72" s="177"/>
      <c r="H72" s="177">
        <f t="shared" si="194"/>
        <v>0</v>
      </c>
      <c r="I72" s="177"/>
      <c r="J72" s="177">
        <f t="shared" si="195"/>
        <v>0</v>
      </c>
      <c r="K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7">
        <f t="shared" si="196"/>
        <v>0</v>
      </c>
      <c r="AF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7">
        <f t="shared" si="197"/>
        <v>0</v>
      </c>
      <c r="AJ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7">
        <f t="shared" si="198"/>
        <v>0</v>
      </c>
      <c r="AN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7">
        <f t="shared" si="199"/>
        <v>0</v>
      </c>
      <c r="AR72" s="177">
        <f t="shared" si="200"/>
        <v>0</v>
      </c>
    </row>
    <row r="73" spans="2:44" x14ac:dyDescent="0.25">
      <c r="B73" s="427" t="s">
        <v>208</v>
      </c>
      <c r="C73" s="176" t="s">
        <v>792</v>
      </c>
      <c r="D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7">
        <f t="shared" si="193"/>
        <v>0</v>
      </c>
      <c r="G73" s="177"/>
      <c r="H73" s="177">
        <f t="shared" si="194"/>
        <v>0</v>
      </c>
      <c r="I73" s="177"/>
      <c r="J73" s="177">
        <f t="shared" si="195"/>
        <v>0</v>
      </c>
      <c r="K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7">
        <f t="shared" si="196"/>
        <v>0</v>
      </c>
      <c r="AF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7">
        <f t="shared" si="197"/>
        <v>0</v>
      </c>
      <c r="AJ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7">
        <f t="shared" si="198"/>
        <v>0</v>
      </c>
      <c r="AN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7">
        <f t="shared" si="199"/>
        <v>0</v>
      </c>
      <c r="AR73" s="177">
        <f t="shared" si="200"/>
        <v>0</v>
      </c>
    </row>
    <row r="74" spans="2:44" x14ac:dyDescent="0.25">
      <c r="B74" s="427" t="s">
        <v>209</v>
      </c>
      <c r="C74" s="176" t="s">
        <v>793</v>
      </c>
      <c r="D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7">
        <f t="shared" si="193"/>
        <v>0</v>
      </c>
      <c r="G74" s="177"/>
      <c r="H74" s="177">
        <f t="shared" si="194"/>
        <v>0</v>
      </c>
      <c r="I74" s="177"/>
      <c r="J74" s="177">
        <f t="shared" si="195"/>
        <v>0</v>
      </c>
      <c r="K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7">
        <f t="shared" si="196"/>
        <v>0</v>
      </c>
      <c r="AF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7">
        <f t="shared" si="197"/>
        <v>0</v>
      </c>
      <c r="AJ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7">
        <f t="shared" si="198"/>
        <v>0</v>
      </c>
      <c r="AN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7">
        <f t="shared" si="199"/>
        <v>0</v>
      </c>
      <c r="AR74" s="177">
        <f t="shared" si="200"/>
        <v>0</v>
      </c>
    </row>
    <row r="75" spans="2:44" x14ac:dyDescent="0.25">
      <c r="B75" s="427" t="s">
        <v>210</v>
      </c>
      <c r="C75" s="176" t="s">
        <v>794</v>
      </c>
      <c r="D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7">
        <f t="shared" si="193"/>
        <v>0</v>
      </c>
      <c r="G75" s="177"/>
      <c r="H75" s="177">
        <f t="shared" si="194"/>
        <v>0</v>
      </c>
      <c r="I75" s="177"/>
      <c r="J75" s="177">
        <f t="shared" si="195"/>
        <v>0</v>
      </c>
      <c r="K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7">
        <f t="shared" si="196"/>
        <v>0</v>
      </c>
      <c r="AF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7">
        <f t="shared" si="197"/>
        <v>0</v>
      </c>
      <c r="AJ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7">
        <f t="shared" si="198"/>
        <v>0</v>
      </c>
      <c r="AN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7">
        <f t="shared" si="199"/>
        <v>0</v>
      </c>
      <c r="AR75" s="177">
        <f t="shared" si="200"/>
        <v>0</v>
      </c>
    </row>
    <row r="76" spans="2:44" x14ac:dyDescent="0.25">
      <c r="B76" s="427" t="s">
        <v>211</v>
      </c>
      <c r="C76" s="176" t="s">
        <v>795</v>
      </c>
      <c r="D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7">
        <f t="shared" si="193"/>
        <v>0</v>
      </c>
      <c r="G76" s="177"/>
      <c r="H76" s="177">
        <f t="shared" si="194"/>
        <v>0</v>
      </c>
      <c r="I76" s="177"/>
      <c r="J76" s="177">
        <f t="shared" si="195"/>
        <v>0</v>
      </c>
      <c r="K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7">
        <f t="shared" si="196"/>
        <v>0</v>
      </c>
      <c r="AF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7">
        <f t="shared" si="197"/>
        <v>0</v>
      </c>
      <c r="AJ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7">
        <f t="shared" si="198"/>
        <v>0</v>
      </c>
      <c r="AN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7">
        <f t="shared" si="199"/>
        <v>0</v>
      </c>
      <c r="AR76" s="177">
        <f t="shared" si="200"/>
        <v>0</v>
      </c>
    </row>
    <row r="77" spans="2:44" x14ac:dyDescent="0.25">
      <c r="B77" s="427" t="s">
        <v>212</v>
      </c>
      <c r="C77" s="176" t="s">
        <v>796</v>
      </c>
      <c r="D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7">
        <f t="shared" si="193"/>
        <v>0</v>
      </c>
      <c r="G77" s="177"/>
      <c r="H77" s="177">
        <f t="shared" si="194"/>
        <v>0</v>
      </c>
      <c r="I77" s="177"/>
      <c r="J77" s="177">
        <f t="shared" si="195"/>
        <v>0</v>
      </c>
      <c r="K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7">
        <f t="shared" si="196"/>
        <v>0</v>
      </c>
      <c r="AF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7">
        <f t="shared" si="197"/>
        <v>0</v>
      </c>
      <c r="AJ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7">
        <f t="shared" si="198"/>
        <v>0</v>
      </c>
      <c r="AN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7">
        <f t="shared" si="199"/>
        <v>0</v>
      </c>
      <c r="AR77" s="177">
        <f t="shared" si="200"/>
        <v>0</v>
      </c>
    </row>
    <row r="78" spans="2:44" x14ac:dyDescent="0.25">
      <c r="B78" s="427" t="s">
        <v>213</v>
      </c>
      <c r="C78" s="176" t="s">
        <v>797</v>
      </c>
      <c r="D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7">
        <f t="shared" si="193"/>
        <v>0</v>
      </c>
      <c r="G78" s="177"/>
      <c r="H78" s="177">
        <f t="shared" si="194"/>
        <v>0</v>
      </c>
      <c r="I78" s="177"/>
      <c r="J78" s="177">
        <f t="shared" si="195"/>
        <v>0</v>
      </c>
      <c r="K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7">
        <f t="shared" si="196"/>
        <v>0</v>
      </c>
      <c r="AF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7">
        <f t="shared" si="197"/>
        <v>0</v>
      </c>
      <c r="AJ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7">
        <f t="shared" si="198"/>
        <v>0</v>
      </c>
      <c r="AN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7">
        <f t="shared" si="199"/>
        <v>0</v>
      </c>
      <c r="AR78" s="177">
        <f t="shared" si="200"/>
        <v>0</v>
      </c>
    </row>
    <row r="79" spans="2:44" x14ac:dyDescent="0.25">
      <c r="B79" s="427" t="s">
        <v>214</v>
      </c>
      <c r="C79" s="176" t="s">
        <v>798</v>
      </c>
      <c r="D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7">
        <f t="shared" si="193"/>
        <v>0</v>
      </c>
      <c r="G79" s="177"/>
      <c r="H79" s="177">
        <f t="shared" si="194"/>
        <v>0</v>
      </c>
      <c r="I79" s="177"/>
      <c r="J79" s="177">
        <f t="shared" si="195"/>
        <v>0</v>
      </c>
      <c r="K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7">
        <f t="shared" si="196"/>
        <v>0</v>
      </c>
      <c r="AF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7">
        <f t="shared" si="197"/>
        <v>0</v>
      </c>
      <c r="AJ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7">
        <f t="shared" si="198"/>
        <v>0</v>
      </c>
      <c r="AN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7">
        <f t="shared" si="199"/>
        <v>0</v>
      </c>
      <c r="AR79" s="177">
        <f t="shared" si="200"/>
        <v>0</v>
      </c>
    </row>
    <row r="80" spans="2:44" x14ac:dyDescent="0.25">
      <c r="B80" s="427" t="s">
        <v>215</v>
      </c>
      <c r="C80" s="176" t="s">
        <v>799</v>
      </c>
      <c r="D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7">
        <f t="shared" si="193"/>
        <v>0</v>
      </c>
      <c r="G80" s="177"/>
      <c r="H80" s="177">
        <f t="shared" si="194"/>
        <v>0</v>
      </c>
      <c r="I80" s="177"/>
      <c r="J80" s="177">
        <f t="shared" si="195"/>
        <v>0</v>
      </c>
      <c r="K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7">
        <f t="shared" si="196"/>
        <v>0</v>
      </c>
      <c r="AF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7">
        <f t="shared" si="197"/>
        <v>0</v>
      </c>
      <c r="AJ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7">
        <f t="shared" si="198"/>
        <v>0</v>
      </c>
      <c r="AN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7">
        <f t="shared" si="199"/>
        <v>0</v>
      </c>
      <c r="AR80" s="177">
        <f t="shared" si="200"/>
        <v>0</v>
      </c>
    </row>
    <row r="81" spans="2:44" x14ac:dyDescent="0.25">
      <c r="B81" s="427" t="s">
        <v>216</v>
      </c>
      <c r="C81" s="176" t="s">
        <v>800</v>
      </c>
      <c r="D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7">
        <f t="shared" si="193"/>
        <v>0</v>
      </c>
      <c r="G81" s="177"/>
      <c r="H81" s="177">
        <f t="shared" si="194"/>
        <v>0</v>
      </c>
      <c r="I81" s="177"/>
      <c r="J81" s="177">
        <f t="shared" si="195"/>
        <v>0</v>
      </c>
      <c r="K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7">
        <f t="shared" si="196"/>
        <v>0</v>
      </c>
      <c r="AF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7">
        <f t="shared" si="197"/>
        <v>0</v>
      </c>
      <c r="AJ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7">
        <f t="shared" si="198"/>
        <v>0</v>
      </c>
      <c r="AN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7">
        <f t="shared" si="199"/>
        <v>0</v>
      </c>
      <c r="AR81" s="177">
        <f t="shared" si="200"/>
        <v>0</v>
      </c>
    </row>
    <row r="82" spans="2:44" x14ac:dyDescent="0.25">
      <c r="B82" s="427" t="s">
        <v>217</v>
      </c>
      <c r="C82" s="176" t="s">
        <v>801</v>
      </c>
      <c r="D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7">
        <f t="shared" si="193"/>
        <v>0</v>
      </c>
      <c r="G82" s="177"/>
      <c r="H82" s="177">
        <f t="shared" si="194"/>
        <v>0</v>
      </c>
      <c r="I82" s="177"/>
      <c r="J82" s="177">
        <f t="shared" si="195"/>
        <v>0</v>
      </c>
      <c r="K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7">
        <f t="shared" si="196"/>
        <v>0</v>
      </c>
      <c r="AF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7">
        <f t="shared" si="197"/>
        <v>0</v>
      </c>
      <c r="AJ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7">
        <f t="shared" si="198"/>
        <v>0</v>
      </c>
      <c r="AN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7">
        <f t="shared" si="199"/>
        <v>0</v>
      </c>
      <c r="AR82" s="177">
        <f t="shared" si="200"/>
        <v>0</v>
      </c>
    </row>
    <row r="83" spans="2:44" x14ac:dyDescent="0.25">
      <c r="B83" s="184" t="s">
        <v>218</v>
      </c>
      <c r="C83" s="185" t="s">
        <v>802</v>
      </c>
      <c r="D83" s="186">
        <f>SUM(D84:D88)</f>
        <v>0</v>
      </c>
      <c r="E83" s="186">
        <f>SUM(E84:E88)</f>
        <v>0</v>
      </c>
      <c r="F83" s="186">
        <f t="shared" si="0"/>
        <v>0</v>
      </c>
      <c r="G83" s="186">
        <f>SUM(G84:G88)</f>
        <v>0</v>
      </c>
      <c r="H83" s="186">
        <f t="shared" si="4"/>
        <v>0</v>
      </c>
      <c r="I83" s="186">
        <f>SUM(I84:I88)</f>
        <v>0</v>
      </c>
      <c r="J83" s="186">
        <f t="shared" si="5"/>
        <v>0</v>
      </c>
      <c r="K83" s="186">
        <f t="shared" ref="K83:AD83" si="201">SUM(K84:K88)</f>
        <v>0</v>
      </c>
      <c r="L83" s="186">
        <f t="shared" si="201"/>
        <v>0</v>
      </c>
      <c r="M83" s="186">
        <f t="shared" si="201"/>
        <v>0</v>
      </c>
      <c r="N83" s="186">
        <f t="shared" si="201"/>
        <v>0</v>
      </c>
      <c r="O83" s="186">
        <f t="shared" si="201"/>
        <v>0</v>
      </c>
      <c r="P83" s="186">
        <f t="shared" ref="P83:Q83" si="202">SUM(P84:P88)</f>
        <v>0</v>
      </c>
      <c r="Q83" s="186">
        <f t="shared" si="202"/>
        <v>0</v>
      </c>
      <c r="R83" s="186">
        <f t="shared" si="201"/>
        <v>0</v>
      </c>
      <c r="S83" s="186">
        <f t="shared" si="201"/>
        <v>0</v>
      </c>
      <c r="T83" s="186">
        <f t="shared" ref="T83" si="203">SUM(T84:T88)</f>
        <v>0</v>
      </c>
      <c r="U83" s="186">
        <f t="shared" si="201"/>
        <v>0</v>
      </c>
      <c r="V83" s="186">
        <f t="shared" si="201"/>
        <v>0</v>
      </c>
      <c r="W83" s="186">
        <f t="shared" ref="W83" si="204">SUM(W84:W88)</f>
        <v>0</v>
      </c>
      <c r="X83" s="186">
        <f t="shared" si="201"/>
        <v>0</v>
      </c>
      <c r="Y83" s="186">
        <f t="shared" ref="Y83:Z83" si="205">SUM(Y84:Y88)</f>
        <v>0</v>
      </c>
      <c r="Z83" s="186">
        <f t="shared" si="205"/>
        <v>0</v>
      </c>
      <c r="AA83" s="186">
        <f t="shared" si="201"/>
        <v>0</v>
      </c>
      <c r="AB83" s="186">
        <f t="shared" si="201"/>
        <v>0</v>
      </c>
      <c r="AC83" s="186">
        <f t="shared" si="201"/>
        <v>0</v>
      </c>
      <c r="AD83" s="186">
        <f t="shared" si="201"/>
        <v>0</v>
      </c>
      <c r="AE83" s="186">
        <f t="shared" si="9"/>
        <v>0</v>
      </c>
      <c r="AF83" s="186">
        <f>SUM(AF84:AF88)</f>
        <v>0</v>
      </c>
      <c r="AG83" s="186">
        <f>SUM(AG84:AG88)</f>
        <v>0</v>
      </c>
      <c r="AH83" s="186">
        <f>SUM(AH84:AH88)</f>
        <v>0</v>
      </c>
      <c r="AI83" s="186">
        <f t="shared" si="10"/>
        <v>0</v>
      </c>
      <c r="AJ83" s="186">
        <f>SUM(AJ84:AJ88)</f>
        <v>0</v>
      </c>
      <c r="AK83" s="186">
        <f>SUM(AK84:AK88)</f>
        <v>0</v>
      </c>
      <c r="AL83" s="186">
        <f>SUM(AL84:AL88)</f>
        <v>0</v>
      </c>
      <c r="AM83" s="186">
        <f t="shared" si="11"/>
        <v>0</v>
      </c>
      <c r="AN83" s="186">
        <f>SUM(AN84:AN88)</f>
        <v>0</v>
      </c>
      <c r="AO83" s="186">
        <f>SUM(AO84:AO88)</f>
        <v>0</v>
      </c>
      <c r="AP83" s="186">
        <f>SUM(AP84:AP88)</f>
        <v>0</v>
      </c>
      <c r="AQ83" s="186">
        <f t="shared" si="12"/>
        <v>0</v>
      </c>
      <c r="AR83" s="186">
        <f t="shared" si="13"/>
        <v>0</v>
      </c>
    </row>
    <row r="84" spans="2:44" x14ac:dyDescent="0.25">
      <c r="B84" s="427" t="s">
        <v>219</v>
      </c>
      <c r="C84" s="176" t="s">
        <v>803</v>
      </c>
      <c r="D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7">
        <f t="shared" si="0"/>
        <v>0</v>
      </c>
      <c r="G84" s="177"/>
      <c r="H84" s="177">
        <f t="shared" si="4"/>
        <v>0</v>
      </c>
      <c r="I84" s="177"/>
      <c r="J84" s="177">
        <f t="shared" si="5"/>
        <v>0</v>
      </c>
      <c r="K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7">
        <f t="shared" si="9"/>
        <v>0</v>
      </c>
      <c r="AF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7">
        <f t="shared" si="10"/>
        <v>0</v>
      </c>
      <c r="AJ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7">
        <f t="shared" si="11"/>
        <v>0</v>
      </c>
      <c r="AN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7">
        <f t="shared" si="12"/>
        <v>0</v>
      </c>
      <c r="AR84" s="177">
        <f t="shared" si="13"/>
        <v>0</v>
      </c>
    </row>
    <row r="85" spans="2:44" x14ac:dyDescent="0.25">
      <c r="B85" s="427" t="s">
        <v>220</v>
      </c>
      <c r="C85" s="176" t="s">
        <v>804</v>
      </c>
      <c r="D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7">
        <f t="shared" ref="F85:F88" si="206">D85+E85</f>
        <v>0</v>
      </c>
      <c r="G85" s="177"/>
      <c r="H85" s="177">
        <f t="shared" ref="H85:H88" si="207">F85-G85</f>
        <v>0</v>
      </c>
      <c r="I85" s="177"/>
      <c r="J85" s="177">
        <f t="shared" ref="J85:J88" si="208">F85-I85</f>
        <v>0</v>
      </c>
      <c r="K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7">
        <f t="shared" ref="AE85:AE88" si="209">AB85+AC85+AD85</f>
        <v>0</v>
      </c>
      <c r="AF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7">
        <f t="shared" ref="AI85:AI88" si="210">AF85+AG85+AH85</f>
        <v>0</v>
      </c>
      <c r="AJ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7">
        <f t="shared" ref="AM85:AM88" si="211">AJ85+AK85+AL85</f>
        <v>0</v>
      </c>
      <c r="AN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7">
        <f t="shared" ref="AQ85:AQ88" si="212">AN85+AO85+AP85</f>
        <v>0</v>
      </c>
      <c r="AR85" s="177">
        <f t="shared" ref="AR85:AR88" si="213">AE85+AI85+AM85+AQ85</f>
        <v>0</v>
      </c>
    </row>
    <row r="86" spans="2:44" x14ac:dyDescent="0.25">
      <c r="B86" s="427" t="s">
        <v>221</v>
      </c>
      <c r="C86" s="176" t="s">
        <v>805</v>
      </c>
      <c r="D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7">
        <f t="shared" si="206"/>
        <v>0</v>
      </c>
      <c r="G86" s="177"/>
      <c r="H86" s="177">
        <f t="shared" si="207"/>
        <v>0</v>
      </c>
      <c r="I86" s="177"/>
      <c r="J86" s="177">
        <f t="shared" si="208"/>
        <v>0</v>
      </c>
      <c r="K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7">
        <f t="shared" si="209"/>
        <v>0</v>
      </c>
      <c r="AF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7">
        <f t="shared" si="210"/>
        <v>0</v>
      </c>
      <c r="AJ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7">
        <f t="shared" si="211"/>
        <v>0</v>
      </c>
      <c r="AN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7">
        <f t="shared" si="212"/>
        <v>0</v>
      </c>
      <c r="AR86" s="177">
        <f t="shared" si="213"/>
        <v>0</v>
      </c>
    </row>
    <row r="87" spans="2:44" x14ac:dyDescent="0.25">
      <c r="B87" s="427" t="s">
        <v>222</v>
      </c>
      <c r="C87" s="176" t="s">
        <v>806</v>
      </c>
      <c r="D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7">
        <f t="shared" ref="F87" si="214">D87+E87</f>
        <v>0</v>
      </c>
      <c r="G87" s="177"/>
      <c r="H87" s="177">
        <f t="shared" ref="H87" si="215">F87-G87</f>
        <v>0</v>
      </c>
      <c r="I87" s="177"/>
      <c r="J87" s="177">
        <f t="shared" ref="J87" si="216">F87-I87</f>
        <v>0</v>
      </c>
      <c r="K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7">
        <f t="shared" ref="AE87" si="217">AB87+AC87+AD87</f>
        <v>0</v>
      </c>
      <c r="AF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7">
        <f t="shared" ref="AI87" si="218">AF87+AG87+AH87</f>
        <v>0</v>
      </c>
      <c r="AJ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7">
        <f t="shared" ref="AM87" si="219">AJ87+AK87+AL87</f>
        <v>0</v>
      </c>
      <c r="AN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7">
        <f t="shared" ref="AQ87" si="220">AN87+AO87+AP87</f>
        <v>0</v>
      </c>
      <c r="AR87" s="177">
        <f t="shared" ref="AR87" si="221">AE87+AI87+AM87+AQ87</f>
        <v>0</v>
      </c>
    </row>
    <row r="88" spans="2:44" x14ac:dyDescent="0.25">
      <c r="B88" s="427" t="s">
        <v>223</v>
      </c>
      <c r="C88" s="176" t="s">
        <v>807</v>
      </c>
      <c r="D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7">
        <f t="shared" si="206"/>
        <v>0</v>
      </c>
      <c r="G88" s="177"/>
      <c r="H88" s="177">
        <f t="shared" si="207"/>
        <v>0</v>
      </c>
      <c r="I88" s="177"/>
      <c r="J88" s="177">
        <f t="shared" si="208"/>
        <v>0</v>
      </c>
      <c r="K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7">
        <f t="shared" si="209"/>
        <v>0</v>
      </c>
      <c r="AF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7">
        <f t="shared" si="210"/>
        <v>0</v>
      </c>
      <c r="AJ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7">
        <f t="shared" si="211"/>
        <v>0</v>
      </c>
      <c r="AN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7">
        <f t="shared" si="212"/>
        <v>0</v>
      </c>
      <c r="AR88" s="177">
        <f t="shared" si="213"/>
        <v>0</v>
      </c>
    </row>
    <row r="89" spans="2:44" x14ac:dyDescent="0.25">
      <c r="B89" s="184" t="s">
        <v>224</v>
      </c>
      <c r="C89" s="185" t="s">
        <v>808</v>
      </c>
      <c r="D89" s="186">
        <f>SUM(D90:D95)</f>
        <v>0</v>
      </c>
      <c r="E89" s="186">
        <f>SUM(E90:E95)</f>
        <v>0</v>
      </c>
      <c r="F89" s="186">
        <f t="shared" si="0"/>
        <v>0</v>
      </c>
      <c r="G89" s="186">
        <f t="shared" ref="G89:I89" si="222">SUM(G90:G95)</f>
        <v>0</v>
      </c>
      <c r="H89" s="186">
        <f t="shared" si="4"/>
        <v>0</v>
      </c>
      <c r="I89" s="186">
        <f t="shared" si="222"/>
        <v>0</v>
      </c>
      <c r="J89" s="186">
        <f t="shared" si="5"/>
        <v>0</v>
      </c>
      <c r="K89" s="186">
        <f t="shared" ref="K89:AP89" si="223">SUM(K90:K95)</f>
        <v>0</v>
      </c>
      <c r="L89" s="186">
        <f t="shared" si="223"/>
        <v>0</v>
      </c>
      <c r="M89" s="186">
        <f t="shared" si="223"/>
        <v>0</v>
      </c>
      <c r="N89" s="186">
        <f t="shared" si="223"/>
        <v>0</v>
      </c>
      <c r="O89" s="186">
        <f t="shared" si="223"/>
        <v>0</v>
      </c>
      <c r="P89" s="186">
        <f t="shared" ref="P89:Q89" si="224">SUM(P90:P95)</f>
        <v>0</v>
      </c>
      <c r="Q89" s="186">
        <f t="shared" si="224"/>
        <v>0</v>
      </c>
      <c r="R89" s="186">
        <f t="shared" si="223"/>
        <v>0</v>
      </c>
      <c r="S89" s="186">
        <f t="shared" si="223"/>
        <v>0</v>
      </c>
      <c r="T89" s="186">
        <f t="shared" ref="T89" si="225">SUM(T90:T95)</f>
        <v>0</v>
      </c>
      <c r="U89" s="186">
        <f t="shared" si="223"/>
        <v>0</v>
      </c>
      <c r="V89" s="186">
        <f t="shared" si="223"/>
        <v>0</v>
      </c>
      <c r="W89" s="186">
        <f t="shared" ref="W89" si="226">SUM(W90:W95)</f>
        <v>0</v>
      </c>
      <c r="X89" s="186">
        <f t="shared" si="223"/>
        <v>0</v>
      </c>
      <c r="Y89" s="186">
        <f t="shared" ref="Y89:Z89" si="227">SUM(Y90:Y95)</f>
        <v>0</v>
      </c>
      <c r="Z89" s="186">
        <f t="shared" si="227"/>
        <v>0</v>
      </c>
      <c r="AA89" s="186">
        <f t="shared" si="223"/>
        <v>0</v>
      </c>
      <c r="AB89" s="186">
        <f t="shared" si="223"/>
        <v>0</v>
      </c>
      <c r="AC89" s="186">
        <f t="shared" si="223"/>
        <v>0</v>
      </c>
      <c r="AD89" s="186">
        <f t="shared" si="223"/>
        <v>0</v>
      </c>
      <c r="AE89" s="186">
        <f t="shared" si="9"/>
        <v>0</v>
      </c>
      <c r="AF89" s="186">
        <f t="shared" si="223"/>
        <v>0</v>
      </c>
      <c r="AG89" s="186">
        <f t="shared" si="223"/>
        <v>0</v>
      </c>
      <c r="AH89" s="186">
        <f t="shared" si="223"/>
        <v>0</v>
      </c>
      <c r="AI89" s="186">
        <f t="shared" si="10"/>
        <v>0</v>
      </c>
      <c r="AJ89" s="186">
        <f t="shared" si="223"/>
        <v>0</v>
      </c>
      <c r="AK89" s="186">
        <f t="shared" si="223"/>
        <v>0</v>
      </c>
      <c r="AL89" s="186">
        <f t="shared" si="223"/>
        <v>0</v>
      </c>
      <c r="AM89" s="186">
        <f t="shared" si="11"/>
        <v>0</v>
      </c>
      <c r="AN89" s="186">
        <f t="shared" si="223"/>
        <v>0</v>
      </c>
      <c r="AO89" s="186">
        <f t="shared" si="223"/>
        <v>0</v>
      </c>
      <c r="AP89" s="186">
        <f t="shared" si="223"/>
        <v>0</v>
      </c>
      <c r="AQ89" s="186">
        <f t="shared" si="12"/>
        <v>0</v>
      </c>
      <c r="AR89" s="186">
        <f t="shared" si="13"/>
        <v>0</v>
      </c>
    </row>
    <row r="90" spans="2:44" x14ac:dyDescent="0.25">
      <c r="B90" s="427" t="s">
        <v>225</v>
      </c>
      <c r="C90" s="176" t="s">
        <v>809</v>
      </c>
      <c r="D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7">
        <f t="shared" ref="F90:F95" si="228">D90+E90</f>
        <v>0</v>
      </c>
      <c r="G90" s="177"/>
      <c r="H90" s="177">
        <f t="shared" ref="H90:H95" si="229">F90-G90</f>
        <v>0</v>
      </c>
      <c r="I90" s="177"/>
      <c r="J90" s="177">
        <f t="shared" ref="J90:J95" si="230">F90-I90</f>
        <v>0</v>
      </c>
      <c r="K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7">
        <f t="shared" ref="AE90:AE95" si="231">AB90+AC90+AD90</f>
        <v>0</v>
      </c>
      <c r="AF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7">
        <f t="shared" ref="AI90:AI95" si="232">AF90+AG90+AH90</f>
        <v>0</v>
      </c>
      <c r="AJ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7">
        <f t="shared" ref="AM90:AM95" si="233">AJ90+AK90+AL90</f>
        <v>0</v>
      </c>
      <c r="AN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7">
        <f t="shared" ref="AQ90:AQ95" si="234">AN90+AO90+AP90</f>
        <v>0</v>
      </c>
      <c r="AR90" s="177">
        <f t="shared" ref="AR90:AR95" si="235">AE90+AI90+AM90+AQ90</f>
        <v>0</v>
      </c>
    </row>
    <row r="91" spans="2:44" x14ac:dyDescent="0.25">
      <c r="B91" s="427" t="s">
        <v>226</v>
      </c>
      <c r="C91" s="176" t="s">
        <v>810</v>
      </c>
      <c r="D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7">
        <f t="shared" si="228"/>
        <v>0</v>
      </c>
      <c r="G91" s="177"/>
      <c r="H91" s="177">
        <f t="shared" si="229"/>
        <v>0</v>
      </c>
      <c r="I91" s="177"/>
      <c r="J91" s="177">
        <f t="shared" si="230"/>
        <v>0</v>
      </c>
      <c r="K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7">
        <f t="shared" si="231"/>
        <v>0</v>
      </c>
      <c r="AF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7">
        <f t="shared" si="232"/>
        <v>0</v>
      </c>
      <c r="AJ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7">
        <f t="shared" si="233"/>
        <v>0</v>
      </c>
      <c r="AN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7">
        <f t="shared" si="234"/>
        <v>0</v>
      </c>
      <c r="AR91" s="177">
        <f t="shared" si="235"/>
        <v>0</v>
      </c>
    </row>
    <row r="92" spans="2:44" x14ac:dyDescent="0.25">
      <c r="B92" s="427" t="s">
        <v>227</v>
      </c>
      <c r="C92" s="176" t="s">
        <v>811</v>
      </c>
      <c r="D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7">
        <f t="shared" ref="F92:F93" si="236">D92+E92</f>
        <v>0</v>
      </c>
      <c r="G92" s="177"/>
      <c r="H92" s="177">
        <f t="shared" ref="H92:H93" si="237">F92-G92</f>
        <v>0</v>
      </c>
      <c r="I92" s="177"/>
      <c r="J92" s="177">
        <f t="shared" ref="J92:J93" si="238">F92-I92</f>
        <v>0</v>
      </c>
      <c r="K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7">
        <f t="shared" ref="AE92:AE93" si="239">AB92+AC92+AD92</f>
        <v>0</v>
      </c>
      <c r="AF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7">
        <f t="shared" ref="AI92:AI93" si="240">AF92+AG92+AH92</f>
        <v>0</v>
      </c>
      <c r="AJ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7">
        <f t="shared" ref="AM92:AM93" si="241">AJ92+AK92+AL92</f>
        <v>0</v>
      </c>
      <c r="AN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7">
        <f t="shared" ref="AQ92:AQ93" si="242">AN92+AO92+AP92</f>
        <v>0</v>
      </c>
      <c r="AR92" s="177">
        <f t="shared" ref="AR92:AR93" si="243">AE92+AI92+AM92+AQ92</f>
        <v>0</v>
      </c>
    </row>
    <row r="93" spans="2:44" x14ac:dyDescent="0.25">
      <c r="B93" s="427" t="s">
        <v>228</v>
      </c>
      <c r="C93" s="176" t="s">
        <v>812</v>
      </c>
      <c r="D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7">
        <f t="shared" si="236"/>
        <v>0</v>
      </c>
      <c r="G93" s="177"/>
      <c r="H93" s="177">
        <f t="shared" si="237"/>
        <v>0</v>
      </c>
      <c r="I93" s="177"/>
      <c r="J93" s="177">
        <f t="shared" si="238"/>
        <v>0</v>
      </c>
      <c r="K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7">
        <f t="shared" si="239"/>
        <v>0</v>
      </c>
      <c r="AF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7">
        <f t="shared" si="240"/>
        <v>0</v>
      </c>
      <c r="AJ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7">
        <f t="shared" si="241"/>
        <v>0</v>
      </c>
      <c r="AN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7">
        <f t="shared" si="242"/>
        <v>0</v>
      </c>
      <c r="AR93" s="177">
        <f t="shared" si="243"/>
        <v>0</v>
      </c>
    </row>
    <row r="94" spans="2:44" x14ac:dyDescent="0.25">
      <c r="B94" s="427" t="s">
        <v>229</v>
      </c>
      <c r="C94" s="176" t="s">
        <v>813</v>
      </c>
      <c r="D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7">
        <f t="shared" ref="F94" si="244">D94+E94</f>
        <v>0</v>
      </c>
      <c r="G94" s="177"/>
      <c r="H94" s="177">
        <f t="shared" ref="H94" si="245">F94-G94</f>
        <v>0</v>
      </c>
      <c r="I94" s="177"/>
      <c r="J94" s="177">
        <f t="shared" ref="J94" si="246">F94-I94</f>
        <v>0</v>
      </c>
      <c r="K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7">
        <f t="shared" ref="AE94" si="247">AB94+AC94+AD94</f>
        <v>0</v>
      </c>
      <c r="AF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7">
        <f t="shared" ref="AI94" si="248">AF94+AG94+AH94</f>
        <v>0</v>
      </c>
      <c r="AJ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7">
        <f t="shared" ref="AM94" si="249">AJ94+AK94+AL94</f>
        <v>0</v>
      </c>
      <c r="AN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7">
        <f t="shared" ref="AQ94" si="250">AN94+AO94+AP94</f>
        <v>0</v>
      </c>
      <c r="AR94" s="177">
        <f t="shared" ref="AR94" si="251">AE94+AI94+AM94+AQ94</f>
        <v>0</v>
      </c>
    </row>
    <row r="95" spans="2:44" x14ac:dyDescent="0.25">
      <c r="B95" s="427" t="s">
        <v>230</v>
      </c>
      <c r="C95" s="176" t="s">
        <v>814</v>
      </c>
      <c r="D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7">
        <f t="shared" si="228"/>
        <v>0</v>
      </c>
      <c r="G95" s="177"/>
      <c r="H95" s="177">
        <f t="shared" si="229"/>
        <v>0</v>
      </c>
      <c r="I95" s="177"/>
      <c r="J95" s="177">
        <f t="shared" si="230"/>
        <v>0</v>
      </c>
      <c r="K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7">
        <f t="shared" si="231"/>
        <v>0</v>
      </c>
      <c r="AF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7">
        <f t="shared" si="232"/>
        <v>0</v>
      </c>
      <c r="AJ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7">
        <f t="shared" si="233"/>
        <v>0</v>
      </c>
      <c r="AN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7">
        <f t="shared" si="234"/>
        <v>0</v>
      </c>
      <c r="AR95" s="177">
        <f t="shared" si="235"/>
        <v>0</v>
      </c>
    </row>
    <row r="96" spans="2:44" x14ac:dyDescent="0.25">
      <c r="B96" s="184" t="s">
        <v>231</v>
      </c>
      <c r="C96" s="185" t="s">
        <v>815</v>
      </c>
      <c r="D96" s="186">
        <f>SUM(D97:D105)</f>
        <v>0</v>
      </c>
      <c r="E96" s="186">
        <f>SUM(E97:E105)</f>
        <v>0</v>
      </c>
      <c r="F96" s="186">
        <f t="shared" si="0"/>
        <v>0</v>
      </c>
      <c r="G96" s="186">
        <f>SUM(G97:G105)</f>
        <v>0</v>
      </c>
      <c r="H96" s="186">
        <f t="shared" si="4"/>
        <v>0</v>
      </c>
      <c r="I96" s="186">
        <f>SUM(I97:I105)</f>
        <v>0</v>
      </c>
      <c r="J96" s="186">
        <f t="shared" si="5"/>
        <v>0</v>
      </c>
      <c r="K96" s="186">
        <f t="shared" ref="K96:AD96" si="252">SUM(K97:K105)</f>
        <v>0</v>
      </c>
      <c r="L96" s="186">
        <f t="shared" si="252"/>
        <v>0</v>
      </c>
      <c r="M96" s="186">
        <f t="shared" si="252"/>
        <v>0</v>
      </c>
      <c r="N96" s="186">
        <f t="shared" si="252"/>
        <v>0</v>
      </c>
      <c r="O96" s="186">
        <f t="shared" si="252"/>
        <v>0</v>
      </c>
      <c r="P96" s="186">
        <f t="shared" ref="P96:Q96" si="253">SUM(P97:P105)</f>
        <v>0</v>
      </c>
      <c r="Q96" s="186">
        <f t="shared" si="253"/>
        <v>0</v>
      </c>
      <c r="R96" s="186">
        <f t="shared" si="252"/>
        <v>0</v>
      </c>
      <c r="S96" s="186">
        <f t="shared" si="252"/>
        <v>0</v>
      </c>
      <c r="T96" s="186">
        <f t="shared" ref="T96" si="254">SUM(T97:T105)</f>
        <v>0</v>
      </c>
      <c r="U96" s="186">
        <f t="shared" si="252"/>
        <v>0</v>
      </c>
      <c r="V96" s="186">
        <f t="shared" si="252"/>
        <v>0</v>
      </c>
      <c r="W96" s="186">
        <f t="shared" ref="W96" si="255">SUM(W97:W105)</f>
        <v>0</v>
      </c>
      <c r="X96" s="186">
        <f t="shared" si="252"/>
        <v>0</v>
      </c>
      <c r="Y96" s="186">
        <f t="shared" ref="Y96:Z96" si="256">SUM(Y97:Y105)</f>
        <v>0</v>
      </c>
      <c r="Z96" s="186">
        <f t="shared" si="256"/>
        <v>0</v>
      </c>
      <c r="AA96" s="186">
        <f t="shared" si="252"/>
        <v>0</v>
      </c>
      <c r="AB96" s="186">
        <f t="shared" si="252"/>
        <v>0</v>
      </c>
      <c r="AC96" s="186">
        <f t="shared" si="252"/>
        <v>0</v>
      </c>
      <c r="AD96" s="186">
        <f t="shared" si="252"/>
        <v>0</v>
      </c>
      <c r="AE96" s="186">
        <f t="shared" si="9"/>
        <v>0</v>
      </c>
      <c r="AF96" s="186">
        <f>SUM(AF97:AF105)</f>
        <v>0</v>
      </c>
      <c r="AG96" s="186">
        <f>SUM(AG97:AG105)</f>
        <v>0</v>
      </c>
      <c r="AH96" s="186">
        <f>SUM(AH97:AH105)</f>
        <v>0</v>
      </c>
      <c r="AI96" s="186">
        <f t="shared" si="10"/>
        <v>0</v>
      </c>
      <c r="AJ96" s="186">
        <f>SUM(AJ97:AJ105)</f>
        <v>0</v>
      </c>
      <c r="AK96" s="186">
        <f>SUM(AK97:AK105)</f>
        <v>0</v>
      </c>
      <c r="AL96" s="186">
        <f>SUM(AL97:AL105)</f>
        <v>0</v>
      </c>
      <c r="AM96" s="186">
        <f t="shared" si="11"/>
        <v>0</v>
      </c>
      <c r="AN96" s="186">
        <f>SUM(AN97:AN105)</f>
        <v>0</v>
      </c>
      <c r="AO96" s="186">
        <f>SUM(AO97:AO105)</f>
        <v>0</v>
      </c>
      <c r="AP96" s="186">
        <f>SUM(AP97:AP105)</f>
        <v>0</v>
      </c>
      <c r="AQ96" s="186">
        <f t="shared" si="12"/>
        <v>0</v>
      </c>
      <c r="AR96" s="186">
        <f t="shared" si="13"/>
        <v>0</v>
      </c>
    </row>
    <row r="97" spans="2:44" x14ac:dyDescent="0.25">
      <c r="B97" s="427" t="s">
        <v>232</v>
      </c>
      <c r="C97" s="176" t="s">
        <v>816</v>
      </c>
      <c r="D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7">
        <f>D97+E97</f>
        <v>0</v>
      </c>
      <c r="G97" s="177"/>
      <c r="H97" s="177">
        <f>F97-G97</f>
        <v>0</v>
      </c>
      <c r="I97" s="177"/>
      <c r="J97" s="177">
        <f>F97-I97</f>
        <v>0</v>
      </c>
      <c r="K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7">
        <f>AB97+AC97+AD97</f>
        <v>0</v>
      </c>
      <c r="AF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7">
        <f>AF97+AG97+AH97</f>
        <v>0</v>
      </c>
      <c r="AJ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7">
        <f>AJ97+AK97+AL97</f>
        <v>0</v>
      </c>
      <c r="AN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7">
        <f>AN97+AO97+AP97</f>
        <v>0</v>
      </c>
      <c r="AR97" s="177">
        <f>AE97+AI97+AM97+AQ97</f>
        <v>0</v>
      </c>
    </row>
    <row r="98" spans="2:44" x14ac:dyDescent="0.25">
      <c r="B98" s="427" t="s">
        <v>233</v>
      </c>
      <c r="C98" s="176" t="s">
        <v>817</v>
      </c>
      <c r="D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7">
        <f t="shared" ref="F98" si="257">D98+E98</f>
        <v>0</v>
      </c>
      <c r="G98" s="177"/>
      <c r="H98" s="177">
        <f t="shared" ref="H98" si="258">F98-G98</f>
        <v>0</v>
      </c>
      <c r="I98" s="177"/>
      <c r="J98" s="177">
        <f t="shared" ref="J98" si="259">F98-I98</f>
        <v>0</v>
      </c>
      <c r="K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7">
        <f t="shared" ref="AE98" si="260">AB98+AC98+AD98</f>
        <v>0</v>
      </c>
      <c r="AF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7">
        <f t="shared" ref="AI98" si="261">AF98+AG98+AH98</f>
        <v>0</v>
      </c>
      <c r="AJ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7">
        <f t="shared" ref="AM98" si="262">AJ98+AK98+AL98</f>
        <v>0</v>
      </c>
      <c r="AN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7">
        <f t="shared" ref="AQ98" si="263">AN98+AO98+AP98</f>
        <v>0</v>
      </c>
      <c r="AR98" s="177">
        <f t="shared" ref="AR98" si="264">AE98+AI98+AM98+AQ98</f>
        <v>0</v>
      </c>
    </row>
    <row r="99" spans="2:44" x14ac:dyDescent="0.25">
      <c r="B99" s="427" t="s">
        <v>234</v>
      </c>
      <c r="C99" s="176" t="s">
        <v>818</v>
      </c>
      <c r="D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7">
        <f t="shared" ref="F99" si="265">D99+E99</f>
        <v>0</v>
      </c>
      <c r="G99" s="177"/>
      <c r="H99" s="177">
        <f t="shared" ref="H99" si="266">F99-G99</f>
        <v>0</v>
      </c>
      <c r="I99" s="177"/>
      <c r="J99" s="177">
        <f t="shared" ref="J99" si="267">F99-I99</f>
        <v>0</v>
      </c>
      <c r="K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7">
        <f t="shared" ref="AE99" si="268">AB99+AC99+AD99</f>
        <v>0</v>
      </c>
      <c r="AF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7">
        <f t="shared" ref="AI99" si="269">AF99+AG99+AH99</f>
        <v>0</v>
      </c>
      <c r="AJ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7">
        <f t="shared" ref="AM99" si="270">AJ99+AK99+AL99</f>
        <v>0</v>
      </c>
      <c r="AN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7">
        <f t="shared" ref="AQ99" si="271">AN99+AO99+AP99</f>
        <v>0</v>
      </c>
      <c r="AR99" s="177">
        <f t="shared" ref="AR99" si="272">AE99+AI99+AM99+AQ99</f>
        <v>0</v>
      </c>
    </row>
    <row r="100" spans="2:44" x14ac:dyDescent="0.25">
      <c r="B100" s="427" t="s">
        <v>235</v>
      </c>
      <c r="C100" s="176" t="s">
        <v>819</v>
      </c>
      <c r="D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7">
        <f t="shared" ref="F100:F105" si="273">D100+E100</f>
        <v>0</v>
      </c>
      <c r="G100" s="177"/>
      <c r="H100" s="177">
        <f t="shared" ref="H100:H105" si="274">F100-G100</f>
        <v>0</v>
      </c>
      <c r="I100" s="177"/>
      <c r="J100" s="177">
        <f t="shared" ref="J100:J105" si="275">F100-I100</f>
        <v>0</v>
      </c>
      <c r="K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7">
        <f t="shared" ref="AE100:AE105" si="276">AB100+AC100+AD100</f>
        <v>0</v>
      </c>
      <c r="AF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7">
        <f t="shared" ref="AI100:AI105" si="277">AF100+AG100+AH100</f>
        <v>0</v>
      </c>
      <c r="AJ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7">
        <f t="shared" ref="AM100:AM105" si="278">AJ100+AK100+AL100</f>
        <v>0</v>
      </c>
      <c r="AN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7">
        <f t="shared" ref="AQ100:AQ105" si="279">AN100+AO100+AP100</f>
        <v>0</v>
      </c>
      <c r="AR100" s="177">
        <f t="shared" ref="AR100:AR105" si="280">AE100+AI100+AM100+AQ100</f>
        <v>0</v>
      </c>
    </row>
    <row r="101" spans="2:44" x14ac:dyDescent="0.25">
      <c r="B101" s="427" t="s">
        <v>236</v>
      </c>
      <c r="C101" s="176" t="s">
        <v>820</v>
      </c>
      <c r="D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7">
        <f t="shared" ref="F101:F102" si="281">D101+E101</f>
        <v>0</v>
      </c>
      <c r="G101" s="177"/>
      <c r="H101" s="177">
        <f t="shared" ref="H101:H102" si="282">F101-G101</f>
        <v>0</v>
      </c>
      <c r="I101" s="177"/>
      <c r="J101" s="177">
        <f t="shared" ref="J101:J102" si="283">F101-I101</f>
        <v>0</v>
      </c>
      <c r="K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7">
        <f t="shared" ref="AE101:AE102" si="284">AB101+AC101+AD101</f>
        <v>0</v>
      </c>
      <c r="AF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7">
        <f t="shared" ref="AI101:AI102" si="285">AF101+AG101+AH101</f>
        <v>0</v>
      </c>
      <c r="AJ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7">
        <f t="shared" ref="AM101:AM102" si="286">AJ101+AK101+AL101</f>
        <v>0</v>
      </c>
      <c r="AN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7">
        <f t="shared" ref="AQ101:AQ102" si="287">AN101+AO101+AP101</f>
        <v>0</v>
      </c>
      <c r="AR101" s="177">
        <f t="shared" ref="AR101:AR102" si="288">AE101+AI101+AM101+AQ101</f>
        <v>0</v>
      </c>
    </row>
    <row r="102" spans="2:44" x14ac:dyDescent="0.25">
      <c r="B102" s="427" t="s">
        <v>237</v>
      </c>
      <c r="C102" s="176" t="s">
        <v>821</v>
      </c>
      <c r="D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7">
        <f t="shared" si="281"/>
        <v>0</v>
      </c>
      <c r="G102" s="177"/>
      <c r="H102" s="177">
        <f t="shared" si="282"/>
        <v>0</v>
      </c>
      <c r="I102" s="177"/>
      <c r="J102" s="177">
        <f t="shared" si="283"/>
        <v>0</v>
      </c>
      <c r="K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7">
        <f t="shared" si="284"/>
        <v>0</v>
      </c>
      <c r="AF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7">
        <f t="shared" si="285"/>
        <v>0</v>
      </c>
      <c r="AJ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7">
        <f t="shared" si="286"/>
        <v>0</v>
      </c>
      <c r="AN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7">
        <f t="shared" si="287"/>
        <v>0</v>
      </c>
      <c r="AR102" s="177">
        <f t="shared" si="288"/>
        <v>0</v>
      </c>
    </row>
    <row r="103" spans="2:44" x14ac:dyDescent="0.25">
      <c r="B103" s="427" t="s">
        <v>238</v>
      </c>
      <c r="C103" s="176" t="s">
        <v>816</v>
      </c>
      <c r="D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7">
        <f>D103+E103</f>
        <v>0</v>
      </c>
      <c r="G103" s="177"/>
      <c r="H103" s="177">
        <f>F103-G103</f>
        <v>0</v>
      </c>
      <c r="I103" s="177"/>
      <c r="J103" s="177">
        <f>F103-I103</f>
        <v>0</v>
      </c>
      <c r="K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7">
        <f>AB103+AC103+AD103</f>
        <v>0</v>
      </c>
      <c r="AF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7">
        <f>AF103+AG103+AH103</f>
        <v>0</v>
      </c>
      <c r="AJ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7">
        <f>AJ103+AK103+AL103</f>
        <v>0</v>
      </c>
      <c r="AN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7">
        <f>AN103+AO103+AP103</f>
        <v>0</v>
      </c>
      <c r="AR103" s="177">
        <f>AE103+AI103+AM103+AQ103</f>
        <v>0</v>
      </c>
    </row>
    <row r="104" spans="2:44" x14ac:dyDescent="0.25">
      <c r="B104" s="427" t="s">
        <v>239</v>
      </c>
      <c r="C104" s="176" t="s">
        <v>822</v>
      </c>
      <c r="D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7">
        <f t="shared" ref="F104" si="289">D104+E104</f>
        <v>0</v>
      </c>
      <c r="G104" s="177"/>
      <c r="H104" s="177">
        <f t="shared" ref="H104" si="290">F104-G104</f>
        <v>0</v>
      </c>
      <c r="I104" s="177"/>
      <c r="J104" s="177">
        <f t="shared" ref="J104" si="291">F104-I104</f>
        <v>0</v>
      </c>
      <c r="K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7">
        <f t="shared" ref="AE104" si="292">AB104+AC104+AD104</f>
        <v>0</v>
      </c>
      <c r="AF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7">
        <f t="shared" ref="AI104" si="293">AF104+AG104+AH104</f>
        <v>0</v>
      </c>
      <c r="AJ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7">
        <f t="shared" ref="AM104" si="294">AJ104+AK104+AL104</f>
        <v>0</v>
      </c>
      <c r="AN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7">
        <f t="shared" ref="AQ104" si="295">AN104+AO104+AP104</f>
        <v>0</v>
      </c>
      <c r="AR104" s="177">
        <f t="shared" ref="AR104" si="296">AE104+AI104+AM104+AQ104</f>
        <v>0</v>
      </c>
    </row>
    <row r="105" spans="2:44" x14ac:dyDescent="0.25">
      <c r="B105" s="427" t="s">
        <v>240</v>
      </c>
      <c r="C105" s="176" t="s">
        <v>817</v>
      </c>
      <c r="D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7">
        <f t="shared" si="273"/>
        <v>0</v>
      </c>
      <c r="G105" s="177"/>
      <c r="H105" s="177">
        <f t="shared" si="274"/>
        <v>0</v>
      </c>
      <c r="I105" s="177"/>
      <c r="J105" s="177">
        <f t="shared" si="275"/>
        <v>0</v>
      </c>
      <c r="K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7">
        <f t="shared" si="276"/>
        <v>0</v>
      </c>
      <c r="AF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7">
        <f t="shared" si="277"/>
        <v>0</v>
      </c>
      <c r="AJ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7">
        <f t="shared" si="278"/>
        <v>0</v>
      </c>
      <c r="AN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7">
        <f t="shared" si="279"/>
        <v>0</v>
      </c>
      <c r="AR105" s="177">
        <f t="shared" si="280"/>
        <v>0</v>
      </c>
    </row>
    <row r="106" spans="2:44" x14ac:dyDescent="0.25">
      <c r="B106" s="173" t="s">
        <v>241</v>
      </c>
      <c r="C106" s="174" t="s">
        <v>823</v>
      </c>
      <c r="D106" s="175">
        <f>D107+D118+D133+D149+D164+D190+D207+D214</f>
        <v>118000</v>
      </c>
      <c r="E106" s="175">
        <f>E107+E118+E133+E149+E164+E190+E207+E214</f>
        <v>2183695.5375000001</v>
      </c>
      <c r="F106" s="175">
        <f t="shared" si="0"/>
        <v>2301695.5375000001</v>
      </c>
      <c r="G106" s="175">
        <f>G107+G118+G133+G149+G164+G190+G207+G214</f>
        <v>0</v>
      </c>
      <c r="H106" s="175">
        <f t="shared" si="4"/>
        <v>2301695.5375000001</v>
      </c>
      <c r="I106" s="175">
        <f>I107+I118+I133+I149+I164+I190+I207+I214</f>
        <v>0</v>
      </c>
      <c r="J106" s="175">
        <f t="shared" si="5"/>
        <v>2301695.5375000001</v>
      </c>
      <c r="K106" s="175">
        <f t="shared" ref="K106:AD106" si="297">K107+K118+K133+K149+K164+K190+K207+K214</f>
        <v>387919.93</v>
      </c>
      <c r="L106" s="175">
        <f t="shared" si="297"/>
        <v>339300</v>
      </c>
      <c r="M106" s="175">
        <f t="shared" si="297"/>
        <v>125700</v>
      </c>
      <c r="N106" s="175">
        <f t="shared" si="297"/>
        <v>67190</v>
      </c>
      <c r="O106" s="175">
        <f t="shared" si="297"/>
        <v>31650</v>
      </c>
      <c r="P106" s="175">
        <f t="shared" si="297"/>
        <v>0</v>
      </c>
      <c r="Q106" s="175">
        <f t="shared" si="297"/>
        <v>0</v>
      </c>
      <c r="R106" s="175">
        <f t="shared" si="297"/>
        <v>0</v>
      </c>
      <c r="S106" s="175">
        <f t="shared" si="297"/>
        <v>0</v>
      </c>
      <c r="T106" s="175">
        <f t="shared" ref="T106" si="298">T107+T118+T133+T149+T164+T190+T207+T214</f>
        <v>1600</v>
      </c>
      <c r="U106" s="175">
        <f t="shared" si="297"/>
        <v>521379.86</v>
      </c>
      <c r="V106" s="175">
        <f t="shared" si="297"/>
        <v>726055.74750000006</v>
      </c>
      <c r="W106" s="175">
        <f t="shared" si="297"/>
        <v>0</v>
      </c>
      <c r="X106" s="175">
        <f t="shared" si="297"/>
        <v>0</v>
      </c>
      <c r="Y106" s="175">
        <f t="shared" ref="Y106:Z106" si="299">Y107+Y118+Y133+Y149+Y164+Y190+Y207+Y214</f>
        <v>0</v>
      </c>
      <c r="Z106" s="175">
        <f t="shared" si="299"/>
        <v>56900</v>
      </c>
      <c r="AA106" s="175">
        <f t="shared" si="297"/>
        <v>0</v>
      </c>
      <c r="AB106" s="175">
        <f t="shared" si="297"/>
        <v>254200</v>
      </c>
      <c r="AC106" s="175">
        <f t="shared" si="297"/>
        <v>893424.35999999987</v>
      </c>
      <c r="AD106" s="175">
        <f t="shared" si="297"/>
        <v>67190</v>
      </c>
      <c r="AE106" s="175">
        <f t="shared" si="9"/>
        <v>1214814.3599999999</v>
      </c>
      <c r="AF106" s="175">
        <f>AF107+AF118+AF133+AF149+AF164+AF190+AF207+AF214</f>
        <v>42700</v>
      </c>
      <c r="AG106" s="175">
        <f>AG107+AG118+AG133+AG149+AG164+AG190+AG207+AG214</f>
        <v>36242</v>
      </c>
      <c r="AH106" s="175">
        <f>AH107+AH118+AH133+AH149+AH164+AH190+AH207+AH214</f>
        <v>132303.43</v>
      </c>
      <c r="AI106" s="175">
        <f t="shared" si="10"/>
        <v>211245.43</v>
      </c>
      <c r="AJ106" s="175">
        <f>AJ107+AJ118+AJ133+AJ149+AJ164+AJ190+AJ207+AJ214</f>
        <v>689055.74750000006</v>
      </c>
      <c r="AK106" s="175">
        <f>AK107+AK118+AK133+AK149+AK164+AK190+AK207+AK214</f>
        <v>0</v>
      </c>
      <c r="AL106" s="175">
        <f>AL107+AL118+AL133+AL149+AL164+AL190+AL207+AL214</f>
        <v>186580</v>
      </c>
      <c r="AM106" s="175">
        <f t="shared" si="11"/>
        <v>875635.74750000006</v>
      </c>
      <c r="AN106" s="175">
        <f>AN107+AN118+AN133+AN149+AN164+AN190+AN207+AN214</f>
        <v>0</v>
      </c>
      <c r="AO106" s="175">
        <f>AO107+AO118+AO133+AO149+AO164+AO190+AO207+AO214</f>
        <v>0</v>
      </c>
      <c r="AP106" s="175">
        <f>AP107+AP118+AP133+AP149+AP164+AP190+AP207+AP214</f>
        <v>0</v>
      </c>
      <c r="AQ106" s="175">
        <f t="shared" si="12"/>
        <v>0</v>
      </c>
      <c r="AR106" s="175">
        <f t="shared" si="13"/>
        <v>2301695.5374999996</v>
      </c>
    </row>
    <row r="107" spans="2:44" x14ac:dyDescent="0.25">
      <c r="B107" s="184" t="s">
        <v>242</v>
      </c>
      <c r="C107" s="185" t="s">
        <v>824</v>
      </c>
      <c r="D107" s="186">
        <f>SUM(D108:D117)</f>
        <v>0</v>
      </c>
      <c r="E107" s="186">
        <f>SUM(E108:E117)</f>
        <v>0</v>
      </c>
      <c r="F107" s="186">
        <f t="shared" ref="F107:F221" si="300">D107+E107</f>
        <v>0</v>
      </c>
      <c r="G107" s="186">
        <f>SUM(G108:G117)</f>
        <v>0</v>
      </c>
      <c r="H107" s="186">
        <f t="shared" si="4"/>
        <v>0</v>
      </c>
      <c r="I107" s="186">
        <f>SUM(I108:I117)</f>
        <v>0</v>
      </c>
      <c r="J107" s="186">
        <f t="shared" si="5"/>
        <v>0</v>
      </c>
      <c r="K107" s="186">
        <f t="shared" ref="K107:AD107" si="301">SUM(K108:K117)</f>
        <v>0</v>
      </c>
      <c r="L107" s="186">
        <f t="shared" si="301"/>
        <v>0</v>
      </c>
      <c r="M107" s="186">
        <f t="shared" si="301"/>
        <v>0</v>
      </c>
      <c r="N107" s="186">
        <f t="shared" si="301"/>
        <v>0</v>
      </c>
      <c r="O107" s="186">
        <f t="shared" si="301"/>
        <v>0</v>
      </c>
      <c r="P107" s="186">
        <f t="shared" ref="P107:Q107" si="302">SUM(P108:P117)</f>
        <v>0</v>
      </c>
      <c r="Q107" s="186">
        <f t="shared" si="302"/>
        <v>0</v>
      </c>
      <c r="R107" s="186">
        <f t="shared" si="301"/>
        <v>0</v>
      </c>
      <c r="S107" s="186">
        <f t="shared" si="301"/>
        <v>0</v>
      </c>
      <c r="T107" s="186">
        <f t="shared" ref="T107" si="303">SUM(T108:T117)</f>
        <v>0</v>
      </c>
      <c r="U107" s="186">
        <f t="shared" si="301"/>
        <v>0</v>
      </c>
      <c r="V107" s="186">
        <f t="shared" si="301"/>
        <v>0</v>
      </c>
      <c r="W107" s="186">
        <f t="shared" ref="W107" si="304">SUM(W108:W117)</f>
        <v>0</v>
      </c>
      <c r="X107" s="186">
        <f t="shared" si="301"/>
        <v>0</v>
      </c>
      <c r="Y107" s="186">
        <f t="shared" ref="Y107:Z107" si="305">SUM(Y108:Y117)</f>
        <v>0</v>
      </c>
      <c r="Z107" s="186">
        <f t="shared" si="305"/>
        <v>0</v>
      </c>
      <c r="AA107" s="186">
        <f t="shared" si="301"/>
        <v>0</v>
      </c>
      <c r="AB107" s="186">
        <f t="shared" si="301"/>
        <v>0</v>
      </c>
      <c r="AC107" s="186">
        <f t="shared" si="301"/>
        <v>0</v>
      </c>
      <c r="AD107" s="186">
        <f t="shared" si="301"/>
        <v>0</v>
      </c>
      <c r="AE107" s="186">
        <f t="shared" si="9"/>
        <v>0</v>
      </c>
      <c r="AF107" s="186">
        <f>SUM(AF108:AF117)</f>
        <v>0</v>
      </c>
      <c r="AG107" s="186">
        <f>SUM(AG108:AG117)</f>
        <v>0</v>
      </c>
      <c r="AH107" s="186">
        <f>SUM(AH108:AH117)</f>
        <v>0</v>
      </c>
      <c r="AI107" s="186">
        <f t="shared" si="10"/>
        <v>0</v>
      </c>
      <c r="AJ107" s="186">
        <f>SUM(AJ108:AJ117)</f>
        <v>0</v>
      </c>
      <c r="AK107" s="186">
        <f>SUM(AK108:AK117)</f>
        <v>0</v>
      </c>
      <c r="AL107" s="186">
        <f>SUM(AL108:AL117)</f>
        <v>0</v>
      </c>
      <c r="AM107" s="186">
        <f t="shared" si="11"/>
        <v>0</v>
      </c>
      <c r="AN107" s="186">
        <f>SUM(AN108:AN117)</f>
        <v>0</v>
      </c>
      <c r="AO107" s="186">
        <f>SUM(AO108:AO117)</f>
        <v>0</v>
      </c>
      <c r="AP107" s="186">
        <f>SUM(AP108:AP117)</f>
        <v>0</v>
      </c>
      <c r="AQ107" s="186">
        <f t="shared" si="12"/>
        <v>0</v>
      </c>
      <c r="AR107" s="186">
        <f t="shared" si="13"/>
        <v>0</v>
      </c>
    </row>
    <row r="108" spans="2:44" x14ac:dyDescent="0.25">
      <c r="B108" s="427" t="s">
        <v>243</v>
      </c>
      <c r="C108" s="176" t="s">
        <v>825</v>
      </c>
      <c r="D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7">
        <f t="shared" si="300"/>
        <v>0</v>
      </c>
      <c r="G108" s="177"/>
      <c r="H108" s="177">
        <f t="shared" ref="H108:H115" si="306">F108-G108</f>
        <v>0</v>
      </c>
      <c r="I108" s="177"/>
      <c r="J108" s="177">
        <f t="shared" ref="J108:J115" si="307">F108-I108</f>
        <v>0</v>
      </c>
      <c r="K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7">
        <f t="shared" ref="AE108:AE115" si="308">AB108+AC108+AD108</f>
        <v>0</v>
      </c>
      <c r="AF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7">
        <f t="shared" ref="AI108:AI115" si="309">AF108+AG108+AH108</f>
        <v>0</v>
      </c>
      <c r="AJ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7">
        <f t="shared" ref="AM108:AM115" si="310">AJ108+AK108+AL108</f>
        <v>0</v>
      </c>
      <c r="AN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7">
        <f t="shared" ref="AQ108:AQ115" si="311">AN108+AO108+AP108</f>
        <v>0</v>
      </c>
      <c r="AR108" s="177">
        <f t="shared" ref="AR108:AR115" si="312">AE108+AI108+AM108+AQ108</f>
        <v>0</v>
      </c>
    </row>
    <row r="109" spans="2:44" x14ac:dyDescent="0.25">
      <c r="B109" s="427" t="s">
        <v>244</v>
      </c>
      <c r="C109" s="176" t="s">
        <v>826</v>
      </c>
      <c r="D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7">
        <f t="shared" ref="F109:F112" si="313">D109+E109</f>
        <v>0</v>
      </c>
      <c r="G109" s="177"/>
      <c r="H109" s="177">
        <f t="shared" si="306"/>
        <v>0</v>
      </c>
      <c r="I109" s="177"/>
      <c r="J109" s="177">
        <f t="shared" si="307"/>
        <v>0</v>
      </c>
      <c r="K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7">
        <f t="shared" si="308"/>
        <v>0</v>
      </c>
      <c r="AF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7">
        <f t="shared" si="309"/>
        <v>0</v>
      </c>
      <c r="AJ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7">
        <f t="shared" si="310"/>
        <v>0</v>
      </c>
      <c r="AN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7">
        <f t="shared" si="311"/>
        <v>0</v>
      </c>
      <c r="AR109" s="177">
        <f t="shared" si="312"/>
        <v>0</v>
      </c>
    </row>
    <row r="110" spans="2:44" x14ac:dyDescent="0.25">
      <c r="B110" s="427" t="s">
        <v>245</v>
      </c>
      <c r="C110" s="176" t="s">
        <v>827</v>
      </c>
      <c r="D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7">
        <f t="shared" si="313"/>
        <v>0</v>
      </c>
      <c r="G110" s="177"/>
      <c r="H110" s="177">
        <f t="shared" si="306"/>
        <v>0</v>
      </c>
      <c r="I110" s="177"/>
      <c r="J110" s="177">
        <f t="shared" si="307"/>
        <v>0</v>
      </c>
      <c r="K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7">
        <f t="shared" si="308"/>
        <v>0</v>
      </c>
      <c r="AF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7">
        <f t="shared" si="309"/>
        <v>0</v>
      </c>
      <c r="AJ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7">
        <f t="shared" si="310"/>
        <v>0</v>
      </c>
      <c r="AN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7">
        <f t="shared" si="311"/>
        <v>0</v>
      </c>
      <c r="AR110" s="177">
        <f t="shared" si="312"/>
        <v>0</v>
      </c>
    </row>
    <row r="111" spans="2:44" x14ac:dyDescent="0.25">
      <c r="B111" s="427" t="s">
        <v>246</v>
      </c>
      <c r="C111" s="176" t="s">
        <v>828</v>
      </c>
      <c r="D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7">
        <f t="shared" si="313"/>
        <v>0</v>
      </c>
      <c r="G111" s="177"/>
      <c r="H111" s="177">
        <f t="shared" ref="H111:H112" si="314">F111-G111</f>
        <v>0</v>
      </c>
      <c r="I111" s="177"/>
      <c r="J111" s="177">
        <f t="shared" ref="J111:J112" si="315">F111-I111</f>
        <v>0</v>
      </c>
      <c r="K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7">
        <f t="shared" ref="AE111:AE112" si="316">AB111+AC111+AD111</f>
        <v>0</v>
      </c>
      <c r="AF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7">
        <f t="shared" ref="AI111:AI112" si="317">AF111+AG111+AH111</f>
        <v>0</v>
      </c>
      <c r="AJ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7">
        <f t="shared" ref="AM111:AM112" si="318">AJ111+AK111+AL111</f>
        <v>0</v>
      </c>
      <c r="AN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7">
        <f t="shared" ref="AQ111:AQ112" si="319">AN111+AO111+AP111</f>
        <v>0</v>
      </c>
      <c r="AR111" s="177">
        <f t="shared" ref="AR111:AR112" si="320">AE111+AI111+AM111+AQ111</f>
        <v>0</v>
      </c>
    </row>
    <row r="112" spans="2:44" x14ac:dyDescent="0.25">
      <c r="B112" s="427" t="s">
        <v>247</v>
      </c>
      <c r="C112" s="176" t="s">
        <v>829</v>
      </c>
      <c r="D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7">
        <f t="shared" si="313"/>
        <v>0</v>
      </c>
      <c r="G112" s="177"/>
      <c r="H112" s="177">
        <f t="shared" si="314"/>
        <v>0</v>
      </c>
      <c r="I112" s="177"/>
      <c r="J112" s="177">
        <f t="shared" si="315"/>
        <v>0</v>
      </c>
      <c r="K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7">
        <f t="shared" si="316"/>
        <v>0</v>
      </c>
      <c r="AF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7">
        <f t="shared" si="317"/>
        <v>0</v>
      </c>
      <c r="AJ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7">
        <f t="shared" si="318"/>
        <v>0</v>
      </c>
      <c r="AN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7">
        <f t="shared" si="319"/>
        <v>0</v>
      </c>
      <c r="AR112" s="177">
        <f t="shared" si="320"/>
        <v>0</v>
      </c>
    </row>
    <row r="113" spans="2:44" x14ac:dyDescent="0.25">
      <c r="B113" s="427" t="s">
        <v>248</v>
      </c>
      <c r="C113" s="176" t="s">
        <v>830</v>
      </c>
      <c r="D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7">
        <f t="shared" si="300"/>
        <v>0</v>
      </c>
      <c r="G113" s="177"/>
      <c r="H113" s="177">
        <f t="shared" ref="H113:H114" si="321">F113-G113</f>
        <v>0</v>
      </c>
      <c r="I113" s="177"/>
      <c r="J113" s="177">
        <f t="shared" ref="J113:J114" si="322">F113-I113</f>
        <v>0</v>
      </c>
      <c r="K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7">
        <f t="shared" ref="AE113:AE114" si="323">AB113+AC113+AD113</f>
        <v>0</v>
      </c>
      <c r="AF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7">
        <f t="shared" ref="AI113:AI114" si="324">AF113+AG113+AH113</f>
        <v>0</v>
      </c>
      <c r="AJ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7">
        <f t="shared" ref="AM113:AM114" si="325">AJ113+AK113+AL113</f>
        <v>0</v>
      </c>
      <c r="AN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7">
        <f t="shared" ref="AQ113:AQ114" si="326">AN113+AO113+AP113</f>
        <v>0</v>
      </c>
      <c r="AR113" s="177">
        <f t="shared" ref="AR113:AR114" si="327">AE113+AI113+AM113+AQ113</f>
        <v>0</v>
      </c>
    </row>
    <row r="114" spans="2:44" x14ac:dyDescent="0.25">
      <c r="B114" s="427" t="s">
        <v>249</v>
      </c>
      <c r="C114" s="176" t="s">
        <v>831</v>
      </c>
      <c r="D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7">
        <f t="shared" si="300"/>
        <v>0</v>
      </c>
      <c r="G114" s="177"/>
      <c r="H114" s="177">
        <f t="shared" si="321"/>
        <v>0</v>
      </c>
      <c r="I114" s="177"/>
      <c r="J114" s="177">
        <f t="shared" si="322"/>
        <v>0</v>
      </c>
      <c r="K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7">
        <f t="shared" si="323"/>
        <v>0</v>
      </c>
      <c r="AF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7">
        <f t="shared" si="324"/>
        <v>0</v>
      </c>
      <c r="AJ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7">
        <f t="shared" si="325"/>
        <v>0</v>
      </c>
      <c r="AN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7">
        <f t="shared" si="326"/>
        <v>0</v>
      </c>
      <c r="AR114" s="177">
        <f t="shared" si="327"/>
        <v>0</v>
      </c>
    </row>
    <row r="115" spans="2:44" x14ac:dyDescent="0.25">
      <c r="B115" s="427" t="s">
        <v>250</v>
      </c>
      <c r="C115" s="176" t="s">
        <v>832</v>
      </c>
      <c r="D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7">
        <f t="shared" ref="F115" si="328">D115+E115</f>
        <v>0</v>
      </c>
      <c r="G115" s="177"/>
      <c r="H115" s="177">
        <f t="shared" si="306"/>
        <v>0</v>
      </c>
      <c r="I115" s="177"/>
      <c r="J115" s="177">
        <f t="shared" si="307"/>
        <v>0</v>
      </c>
      <c r="K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7">
        <f t="shared" si="308"/>
        <v>0</v>
      </c>
      <c r="AF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7">
        <f t="shared" si="309"/>
        <v>0</v>
      </c>
      <c r="AJ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7">
        <f t="shared" si="310"/>
        <v>0</v>
      </c>
      <c r="AN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7">
        <f t="shared" si="311"/>
        <v>0</v>
      </c>
      <c r="AR115" s="177">
        <f t="shared" si="312"/>
        <v>0</v>
      </c>
    </row>
    <row r="116" spans="2:44" x14ac:dyDescent="0.25">
      <c r="B116" s="427" t="s">
        <v>251</v>
      </c>
      <c r="C116" s="176" t="s">
        <v>833</v>
      </c>
      <c r="D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7">
        <f t="shared" ref="F116" si="329">D116+E116</f>
        <v>0</v>
      </c>
      <c r="G116" s="177"/>
      <c r="H116" s="177">
        <f t="shared" si="4"/>
        <v>0</v>
      </c>
      <c r="I116" s="177"/>
      <c r="J116" s="177">
        <f t="shared" si="5"/>
        <v>0</v>
      </c>
      <c r="K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7">
        <f t="shared" si="9"/>
        <v>0</v>
      </c>
      <c r="AF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7">
        <f t="shared" si="10"/>
        <v>0</v>
      </c>
      <c r="AJ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7">
        <f t="shared" si="11"/>
        <v>0</v>
      </c>
      <c r="AN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7">
        <f t="shared" si="12"/>
        <v>0</v>
      </c>
      <c r="AR116" s="177">
        <f t="shared" si="13"/>
        <v>0</v>
      </c>
    </row>
    <row r="117" spans="2:44" x14ac:dyDescent="0.25">
      <c r="B117" s="427" t="s">
        <v>252</v>
      </c>
      <c r="C117" s="176" t="s">
        <v>834</v>
      </c>
      <c r="D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7">
        <f t="shared" si="300"/>
        <v>0</v>
      </c>
      <c r="G117" s="177"/>
      <c r="H117" s="177">
        <f t="shared" ref="H117" si="330">F117-G117</f>
        <v>0</v>
      </c>
      <c r="I117" s="177"/>
      <c r="J117" s="177">
        <f t="shared" ref="J117" si="331">F117-I117</f>
        <v>0</v>
      </c>
      <c r="K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7">
        <f t="shared" ref="AE117" si="332">AB117+AC117+AD117</f>
        <v>0</v>
      </c>
      <c r="AF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7">
        <f t="shared" ref="AI117" si="333">AF117+AG117+AH117</f>
        <v>0</v>
      </c>
      <c r="AJ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7">
        <f t="shared" ref="AM117" si="334">AJ117+AK117+AL117</f>
        <v>0</v>
      </c>
      <c r="AN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7">
        <f t="shared" ref="AQ117" si="335">AN117+AO117+AP117</f>
        <v>0</v>
      </c>
      <c r="AR117" s="177">
        <f t="shared" ref="AR117" si="336">AE117+AI117+AM117+AQ117</f>
        <v>0</v>
      </c>
    </row>
    <row r="118" spans="2:44" x14ac:dyDescent="0.25">
      <c r="B118" s="184" t="s">
        <v>253</v>
      </c>
      <c r="C118" s="185" t="s">
        <v>835</v>
      </c>
      <c r="D118" s="186">
        <f>SUM(D119:D132)</f>
        <v>0</v>
      </c>
      <c r="E118" s="186">
        <f>SUM(E119:E132)</f>
        <v>0</v>
      </c>
      <c r="F118" s="186">
        <f t="shared" si="300"/>
        <v>0</v>
      </c>
      <c r="G118" s="186">
        <f t="shared" ref="G118:I118" si="337">SUM(G119:G132)</f>
        <v>0</v>
      </c>
      <c r="H118" s="186">
        <f t="shared" si="4"/>
        <v>0</v>
      </c>
      <c r="I118" s="186">
        <f t="shared" si="337"/>
        <v>0</v>
      </c>
      <c r="J118" s="186">
        <f t="shared" si="5"/>
        <v>0</v>
      </c>
      <c r="K118" s="186">
        <f t="shared" ref="K118:AP118" si="338">SUM(K119:K132)</f>
        <v>0</v>
      </c>
      <c r="L118" s="186">
        <f t="shared" si="338"/>
        <v>0</v>
      </c>
      <c r="M118" s="186">
        <f t="shared" si="338"/>
        <v>0</v>
      </c>
      <c r="N118" s="186">
        <f t="shared" si="338"/>
        <v>0</v>
      </c>
      <c r="O118" s="186">
        <f t="shared" si="338"/>
        <v>0</v>
      </c>
      <c r="P118" s="186">
        <f t="shared" ref="P118:Q118" si="339">SUM(P119:P132)</f>
        <v>0</v>
      </c>
      <c r="Q118" s="186">
        <f t="shared" si="339"/>
        <v>0</v>
      </c>
      <c r="R118" s="186">
        <f t="shared" si="338"/>
        <v>0</v>
      </c>
      <c r="S118" s="186">
        <f t="shared" si="338"/>
        <v>0</v>
      </c>
      <c r="T118" s="186">
        <f t="shared" ref="T118" si="340">SUM(T119:T132)</f>
        <v>0</v>
      </c>
      <c r="U118" s="186">
        <f t="shared" si="338"/>
        <v>0</v>
      </c>
      <c r="V118" s="186">
        <f t="shared" si="338"/>
        <v>0</v>
      </c>
      <c r="W118" s="186">
        <f t="shared" ref="W118" si="341">SUM(W119:W132)</f>
        <v>0</v>
      </c>
      <c r="X118" s="186">
        <f t="shared" si="338"/>
        <v>0</v>
      </c>
      <c r="Y118" s="186">
        <f t="shared" ref="Y118:Z118" si="342">SUM(Y119:Y132)</f>
        <v>0</v>
      </c>
      <c r="Z118" s="186">
        <f t="shared" si="342"/>
        <v>0</v>
      </c>
      <c r="AA118" s="186">
        <f t="shared" si="338"/>
        <v>0</v>
      </c>
      <c r="AB118" s="186">
        <f t="shared" si="338"/>
        <v>0</v>
      </c>
      <c r="AC118" s="186">
        <f t="shared" si="338"/>
        <v>0</v>
      </c>
      <c r="AD118" s="186">
        <f t="shared" si="338"/>
        <v>0</v>
      </c>
      <c r="AE118" s="186">
        <f t="shared" si="9"/>
        <v>0</v>
      </c>
      <c r="AF118" s="186">
        <f t="shared" si="338"/>
        <v>0</v>
      </c>
      <c r="AG118" s="186">
        <f t="shared" si="338"/>
        <v>0</v>
      </c>
      <c r="AH118" s="186">
        <f t="shared" si="338"/>
        <v>0</v>
      </c>
      <c r="AI118" s="186">
        <f t="shared" si="10"/>
        <v>0</v>
      </c>
      <c r="AJ118" s="186">
        <f t="shared" si="338"/>
        <v>0</v>
      </c>
      <c r="AK118" s="186">
        <f t="shared" si="338"/>
        <v>0</v>
      </c>
      <c r="AL118" s="186">
        <f t="shared" si="338"/>
        <v>0</v>
      </c>
      <c r="AM118" s="186">
        <f t="shared" si="11"/>
        <v>0</v>
      </c>
      <c r="AN118" s="186">
        <f t="shared" si="338"/>
        <v>0</v>
      </c>
      <c r="AO118" s="186">
        <f t="shared" si="338"/>
        <v>0</v>
      </c>
      <c r="AP118" s="186">
        <f t="shared" si="338"/>
        <v>0</v>
      </c>
      <c r="AQ118" s="186">
        <f t="shared" si="12"/>
        <v>0</v>
      </c>
      <c r="AR118" s="186">
        <f t="shared" si="13"/>
        <v>0</v>
      </c>
    </row>
    <row r="119" spans="2:44" x14ac:dyDescent="0.25">
      <c r="B119" s="427" t="s">
        <v>254</v>
      </c>
      <c r="C119" s="176" t="s">
        <v>836</v>
      </c>
      <c r="D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7">
        <f t="shared" si="300"/>
        <v>0</v>
      </c>
      <c r="G119" s="177"/>
      <c r="H119" s="177">
        <f t="shared" ref="H119:H132" si="343">F119-G119</f>
        <v>0</v>
      </c>
      <c r="I119" s="177"/>
      <c r="J119" s="177">
        <f t="shared" ref="J119:J132" si="344">F119-I119</f>
        <v>0</v>
      </c>
      <c r="K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7">
        <f t="shared" ref="AE119:AE132" si="345">AB119+AC119+AD119</f>
        <v>0</v>
      </c>
      <c r="AF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7">
        <f t="shared" ref="AI119:AI132" si="346">AF119+AG119+AH119</f>
        <v>0</v>
      </c>
      <c r="AJ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7">
        <f t="shared" ref="AM119:AM132" si="347">AJ119+AK119+AL119</f>
        <v>0</v>
      </c>
      <c r="AN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7">
        <f t="shared" ref="AQ119:AQ132" si="348">AN119+AO119+AP119</f>
        <v>0</v>
      </c>
      <c r="AR119" s="177">
        <f t="shared" ref="AR119:AR132" si="349">AE119+AI119+AM119+AQ119</f>
        <v>0</v>
      </c>
    </row>
    <row r="120" spans="2:44" x14ac:dyDescent="0.25">
      <c r="B120" s="427" t="s">
        <v>255</v>
      </c>
      <c r="C120" s="176" t="s">
        <v>837</v>
      </c>
      <c r="D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7">
        <f t="shared" ref="F120:F125" si="350">D120+E120</f>
        <v>0</v>
      </c>
      <c r="G120" s="177"/>
      <c r="H120" s="177">
        <f t="shared" ref="H120:H125" si="351">F120-G120</f>
        <v>0</v>
      </c>
      <c r="I120" s="177"/>
      <c r="J120" s="177">
        <f t="shared" ref="J120:J125" si="352">F120-I120</f>
        <v>0</v>
      </c>
      <c r="K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7">
        <f t="shared" ref="AE120:AE125" si="353">AB120+AC120+AD120</f>
        <v>0</v>
      </c>
      <c r="AF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7">
        <f t="shared" ref="AI120:AI125" si="354">AF120+AG120+AH120</f>
        <v>0</v>
      </c>
      <c r="AJ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7">
        <f t="shared" ref="AM120:AM125" si="355">AJ120+AK120+AL120</f>
        <v>0</v>
      </c>
      <c r="AN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7">
        <f t="shared" ref="AQ120:AQ125" si="356">AN120+AO120+AP120</f>
        <v>0</v>
      </c>
      <c r="AR120" s="177">
        <f t="shared" ref="AR120:AR125" si="357">AE120+AI120+AM120+AQ120</f>
        <v>0</v>
      </c>
    </row>
    <row r="121" spans="2:44" x14ac:dyDescent="0.25">
      <c r="B121" s="427" t="s">
        <v>256</v>
      </c>
      <c r="C121" s="176" t="s">
        <v>838</v>
      </c>
      <c r="D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7">
        <f t="shared" si="350"/>
        <v>0</v>
      </c>
      <c r="G121" s="177"/>
      <c r="H121" s="177">
        <f t="shared" si="351"/>
        <v>0</v>
      </c>
      <c r="I121" s="177"/>
      <c r="J121" s="177">
        <f t="shared" si="352"/>
        <v>0</v>
      </c>
      <c r="K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7">
        <f t="shared" si="353"/>
        <v>0</v>
      </c>
      <c r="AF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7">
        <f t="shared" si="354"/>
        <v>0</v>
      </c>
      <c r="AJ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7">
        <f t="shared" si="355"/>
        <v>0</v>
      </c>
      <c r="AN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7">
        <f t="shared" si="356"/>
        <v>0</v>
      </c>
      <c r="AR121" s="177">
        <f t="shared" si="357"/>
        <v>0</v>
      </c>
    </row>
    <row r="122" spans="2:44" x14ac:dyDescent="0.25">
      <c r="B122" s="427" t="s">
        <v>257</v>
      </c>
      <c r="C122" s="176" t="s">
        <v>839</v>
      </c>
      <c r="D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7">
        <f t="shared" si="350"/>
        <v>0</v>
      </c>
      <c r="G122" s="177"/>
      <c r="H122" s="177">
        <f t="shared" si="351"/>
        <v>0</v>
      </c>
      <c r="I122" s="177"/>
      <c r="J122" s="177">
        <f t="shared" si="352"/>
        <v>0</v>
      </c>
      <c r="K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7">
        <f t="shared" si="353"/>
        <v>0</v>
      </c>
      <c r="AF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7">
        <f t="shared" si="354"/>
        <v>0</v>
      </c>
      <c r="AJ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7">
        <f t="shared" si="355"/>
        <v>0</v>
      </c>
      <c r="AN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7">
        <f t="shared" si="356"/>
        <v>0</v>
      </c>
      <c r="AR122" s="177">
        <f t="shared" si="357"/>
        <v>0</v>
      </c>
    </row>
    <row r="123" spans="2:44" x14ac:dyDescent="0.25">
      <c r="B123" s="427" t="s">
        <v>258</v>
      </c>
      <c r="C123" s="176" t="s">
        <v>840</v>
      </c>
      <c r="D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7">
        <f t="shared" si="350"/>
        <v>0</v>
      </c>
      <c r="G123" s="177"/>
      <c r="H123" s="177">
        <f t="shared" si="351"/>
        <v>0</v>
      </c>
      <c r="I123" s="177"/>
      <c r="J123" s="177">
        <f t="shared" si="352"/>
        <v>0</v>
      </c>
      <c r="K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7">
        <f t="shared" si="353"/>
        <v>0</v>
      </c>
      <c r="AF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7">
        <f t="shared" si="354"/>
        <v>0</v>
      </c>
      <c r="AJ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7">
        <f t="shared" si="355"/>
        <v>0</v>
      </c>
      <c r="AN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7">
        <f t="shared" si="356"/>
        <v>0</v>
      </c>
      <c r="AR123" s="177">
        <f t="shared" si="357"/>
        <v>0</v>
      </c>
    </row>
    <row r="124" spans="2:44" x14ac:dyDescent="0.25">
      <c r="B124" s="427" t="s">
        <v>259</v>
      </c>
      <c r="C124" s="176" t="s">
        <v>841</v>
      </c>
      <c r="D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7">
        <f t="shared" si="350"/>
        <v>0</v>
      </c>
      <c r="G124" s="177"/>
      <c r="H124" s="177">
        <f t="shared" si="351"/>
        <v>0</v>
      </c>
      <c r="I124" s="177"/>
      <c r="J124" s="177">
        <f t="shared" si="352"/>
        <v>0</v>
      </c>
      <c r="K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7">
        <f t="shared" si="353"/>
        <v>0</v>
      </c>
      <c r="AF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7">
        <f t="shared" si="354"/>
        <v>0</v>
      </c>
      <c r="AJ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7">
        <f t="shared" si="355"/>
        <v>0</v>
      </c>
      <c r="AN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7">
        <f t="shared" si="356"/>
        <v>0</v>
      </c>
      <c r="AR124" s="177">
        <f t="shared" si="357"/>
        <v>0</v>
      </c>
    </row>
    <row r="125" spans="2:44" x14ac:dyDescent="0.25">
      <c r="B125" s="427" t="s">
        <v>260</v>
      </c>
      <c r="C125" s="176" t="s">
        <v>842</v>
      </c>
      <c r="D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7">
        <f t="shared" si="350"/>
        <v>0</v>
      </c>
      <c r="G125" s="177"/>
      <c r="H125" s="177">
        <f t="shared" si="351"/>
        <v>0</v>
      </c>
      <c r="I125" s="177"/>
      <c r="J125" s="177">
        <f t="shared" si="352"/>
        <v>0</v>
      </c>
      <c r="K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7">
        <f t="shared" si="353"/>
        <v>0</v>
      </c>
      <c r="AF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7">
        <f t="shared" si="354"/>
        <v>0</v>
      </c>
      <c r="AJ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7">
        <f t="shared" si="355"/>
        <v>0</v>
      </c>
      <c r="AN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7">
        <f t="shared" si="356"/>
        <v>0</v>
      </c>
      <c r="AR125" s="177">
        <f t="shared" si="357"/>
        <v>0</v>
      </c>
    </row>
    <row r="126" spans="2:44" x14ac:dyDescent="0.25">
      <c r="B126" s="427" t="s">
        <v>261</v>
      </c>
      <c r="C126" s="176" t="s">
        <v>843</v>
      </c>
      <c r="D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7">
        <f t="shared" si="300"/>
        <v>0</v>
      </c>
      <c r="G126" s="177"/>
      <c r="H126" s="177">
        <f t="shared" si="343"/>
        <v>0</v>
      </c>
      <c r="I126" s="177"/>
      <c r="J126" s="177">
        <f t="shared" si="344"/>
        <v>0</v>
      </c>
      <c r="K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7">
        <f t="shared" si="345"/>
        <v>0</v>
      </c>
      <c r="AF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7">
        <f t="shared" si="346"/>
        <v>0</v>
      </c>
      <c r="AJ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7">
        <f t="shared" si="347"/>
        <v>0</v>
      </c>
      <c r="AN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7">
        <f t="shared" si="348"/>
        <v>0</v>
      </c>
      <c r="AR126" s="177">
        <f t="shared" si="349"/>
        <v>0</v>
      </c>
    </row>
    <row r="127" spans="2:44" x14ac:dyDescent="0.25">
      <c r="B127" s="427" t="s">
        <v>262</v>
      </c>
      <c r="C127" s="176" t="s">
        <v>844</v>
      </c>
      <c r="D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7">
        <f t="shared" si="300"/>
        <v>0</v>
      </c>
      <c r="G127" s="177"/>
      <c r="H127" s="177">
        <f t="shared" si="343"/>
        <v>0</v>
      </c>
      <c r="I127" s="177"/>
      <c r="J127" s="177">
        <f t="shared" si="344"/>
        <v>0</v>
      </c>
      <c r="K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7">
        <f t="shared" si="345"/>
        <v>0</v>
      </c>
      <c r="AF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7">
        <f t="shared" si="346"/>
        <v>0</v>
      </c>
      <c r="AJ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7">
        <f t="shared" si="347"/>
        <v>0</v>
      </c>
      <c r="AN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7">
        <f t="shared" si="348"/>
        <v>0</v>
      </c>
      <c r="AR127" s="177">
        <f t="shared" si="349"/>
        <v>0</v>
      </c>
    </row>
    <row r="128" spans="2:44" x14ac:dyDescent="0.25">
      <c r="B128" s="427" t="s">
        <v>263</v>
      </c>
      <c r="C128" s="176" t="s">
        <v>845</v>
      </c>
      <c r="D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7">
        <f t="shared" ref="F128" si="358">D128+E128</f>
        <v>0</v>
      </c>
      <c r="G128" s="177"/>
      <c r="H128" s="177">
        <f t="shared" ref="H128" si="359">F128-G128</f>
        <v>0</v>
      </c>
      <c r="I128" s="177"/>
      <c r="J128" s="177">
        <f t="shared" ref="J128" si="360">F128-I128</f>
        <v>0</v>
      </c>
      <c r="K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7">
        <f t="shared" ref="AE128" si="361">AB128+AC128+AD128</f>
        <v>0</v>
      </c>
      <c r="AF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7">
        <f t="shared" ref="AI128" si="362">AF128+AG128+AH128</f>
        <v>0</v>
      </c>
      <c r="AJ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7">
        <f t="shared" ref="AM128" si="363">AJ128+AK128+AL128</f>
        <v>0</v>
      </c>
      <c r="AN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7">
        <f t="shared" ref="AQ128" si="364">AN128+AO128+AP128</f>
        <v>0</v>
      </c>
      <c r="AR128" s="177">
        <f t="shared" ref="AR128" si="365">AE128+AI128+AM128+AQ128</f>
        <v>0</v>
      </c>
    </row>
    <row r="129" spans="2:44" x14ac:dyDescent="0.25">
      <c r="B129" s="427" t="s">
        <v>264</v>
      </c>
      <c r="C129" s="176" t="s">
        <v>846</v>
      </c>
      <c r="D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7">
        <f t="shared" ref="F129:F130" si="366">D129+E129</f>
        <v>0</v>
      </c>
      <c r="G129" s="177"/>
      <c r="H129" s="177">
        <f t="shared" ref="H129:H130" si="367">F129-G129</f>
        <v>0</v>
      </c>
      <c r="I129" s="177"/>
      <c r="J129" s="177">
        <f t="shared" ref="J129:J130" si="368">F129-I129</f>
        <v>0</v>
      </c>
      <c r="K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7">
        <f t="shared" ref="AE129:AE130" si="369">AB129+AC129+AD129</f>
        <v>0</v>
      </c>
      <c r="AF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7">
        <f t="shared" ref="AI129:AI130" si="370">AF129+AG129+AH129</f>
        <v>0</v>
      </c>
      <c r="AJ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7">
        <f t="shared" ref="AM129:AM130" si="371">AJ129+AK129+AL129</f>
        <v>0</v>
      </c>
      <c r="AN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7">
        <f t="shared" ref="AQ129:AQ130" si="372">AN129+AO129+AP129</f>
        <v>0</v>
      </c>
      <c r="AR129" s="177">
        <f t="shared" ref="AR129:AR130" si="373">AE129+AI129+AM129+AQ129</f>
        <v>0</v>
      </c>
    </row>
    <row r="130" spans="2:44" x14ac:dyDescent="0.25">
      <c r="B130" s="427" t="s">
        <v>265</v>
      </c>
      <c r="C130" s="176" t="s">
        <v>847</v>
      </c>
      <c r="D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7">
        <f t="shared" si="366"/>
        <v>0</v>
      </c>
      <c r="G130" s="177"/>
      <c r="H130" s="177">
        <f t="shared" si="367"/>
        <v>0</v>
      </c>
      <c r="I130" s="177"/>
      <c r="J130" s="177">
        <f t="shared" si="368"/>
        <v>0</v>
      </c>
      <c r="K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7">
        <f t="shared" si="369"/>
        <v>0</v>
      </c>
      <c r="AF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7">
        <f t="shared" si="370"/>
        <v>0</v>
      </c>
      <c r="AJ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7">
        <f t="shared" si="371"/>
        <v>0</v>
      </c>
      <c r="AN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7">
        <f t="shared" si="372"/>
        <v>0</v>
      </c>
      <c r="AR130" s="177">
        <f t="shared" si="373"/>
        <v>0</v>
      </c>
    </row>
    <row r="131" spans="2:44" x14ac:dyDescent="0.25">
      <c r="B131" s="427" t="s">
        <v>266</v>
      </c>
      <c r="C131" s="176" t="s">
        <v>848</v>
      </c>
      <c r="D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7">
        <f t="shared" si="300"/>
        <v>0</v>
      </c>
      <c r="G131" s="177"/>
      <c r="H131" s="177">
        <f t="shared" si="343"/>
        <v>0</v>
      </c>
      <c r="I131" s="177"/>
      <c r="J131" s="177">
        <f t="shared" si="344"/>
        <v>0</v>
      </c>
      <c r="K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7">
        <f t="shared" si="345"/>
        <v>0</v>
      </c>
      <c r="AF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7">
        <f t="shared" si="346"/>
        <v>0</v>
      </c>
      <c r="AJ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7">
        <f t="shared" si="347"/>
        <v>0</v>
      </c>
      <c r="AN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7">
        <f t="shared" si="348"/>
        <v>0</v>
      </c>
      <c r="AR131" s="177">
        <f t="shared" si="349"/>
        <v>0</v>
      </c>
    </row>
    <row r="132" spans="2:44" x14ac:dyDescent="0.25">
      <c r="B132" s="427" t="s">
        <v>267</v>
      </c>
      <c r="C132" s="176" t="s">
        <v>849</v>
      </c>
      <c r="D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7">
        <f t="shared" si="300"/>
        <v>0</v>
      </c>
      <c r="G132" s="177"/>
      <c r="H132" s="177">
        <f t="shared" si="343"/>
        <v>0</v>
      </c>
      <c r="I132" s="177"/>
      <c r="J132" s="177">
        <f t="shared" si="344"/>
        <v>0</v>
      </c>
      <c r="K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7">
        <f t="shared" si="345"/>
        <v>0</v>
      </c>
      <c r="AF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7">
        <f t="shared" si="346"/>
        <v>0</v>
      </c>
      <c r="AJ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7">
        <f t="shared" si="347"/>
        <v>0</v>
      </c>
      <c r="AN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7">
        <f t="shared" si="348"/>
        <v>0</v>
      </c>
      <c r="AR132" s="177">
        <f t="shared" si="349"/>
        <v>0</v>
      </c>
    </row>
    <row r="133" spans="2:44" x14ac:dyDescent="0.25">
      <c r="B133" s="184" t="s">
        <v>268</v>
      </c>
      <c r="C133" s="185" t="s">
        <v>850</v>
      </c>
      <c r="D133" s="186">
        <f>SUM(D134:D148)</f>
        <v>0</v>
      </c>
      <c r="E133" s="186">
        <f>SUM(E134:E148)</f>
        <v>0</v>
      </c>
      <c r="F133" s="186">
        <f t="shared" si="300"/>
        <v>0</v>
      </c>
      <c r="G133" s="186">
        <f t="shared" ref="G133:I133" si="374">SUM(G134:G148)</f>
        <v>0</v>
      </c>
      <c r="H133" s="186">
        <f t="shared" si="4"/>
        <v>0</v>
      </c>
      <c r="I133" s="186">
        <f t="shared" si="374"/>
        <v>0</v>
      </c>
      <c r="J133" s="186">
        <f t="shared" si="5"/>
        <v>0</v>
      </c>
      <c r="K133" s="186">
        <f t="shared" ref="K133:AP133" si="375">SUM(K134:K148)</f>
        <v>0</v>
      </c>
      <c r="L133" s="186">
        <f t="shared" si="375"/>
        <v>0</v>
      </c>
      <c r="M133" s="186">
        <f t="shared" si="375"/>
        <v>0</v>
      </c>
      <c r="N133" s="186">
        <f t="shared" si="375"/>
        <v>0</v>
      </c>
      <c r="O133" s="186">
        <f t="shared" si="375"/>
        <v>0</v>
      </c>
      <c r="P133" s="186">
        <f t="shared" ref="P133:Q133" si="376">SUM(P134:P148)</f>
        <v>0</v>
      </c>
      <c r="Q133" s="186">
        <f t="shared" si="376"/>
        <v>0</v>
      </c>
      <c r="R133" s="186">
        <f t="shared" si="375"/>
        <v>0</v>
      </c>
      <c r="S133" s="186">
        <f t="shared" si="375"/>
        <v>0</v>
      </c>
      <c r="T133" s="186">
        <f t="shared" ref="T133" si="377">SUM(T134:T148)</f>
        <v>0</v>
      </c>
      <c r="U133" s="186">
        <f t="shared" si="375"/>
        <v>0</v>
      </c>
      <c r="V133" s="186">
        <f t="shared" si="375"/>
        <v>0</v>
      </c>
      <c r="W133" s="186">
        <f t="shared" ref="W133" si="378">SUM(W134:W148)</f>
        <v>0</v>
      </c>
      <c r="X133" s="186">
        <f t="shared" si="375"/>
        <v>0</v>
      </c>
      <c r="Y133" s="186">
        <f t="shared" ref="Y133:Z133" si="379">SUM(Y134:Y148)</f>
        <v>0</v>
      </c>
      <c r="Z133" s="186">
        <f t="shared" si="379"/>
        <v>0</v>
      </c>
      <c r="AA133" s="186">
        <f t="shared" si="375"/>
        <v>0</v>
      </c>
      <c r="AB133" s="186">
        <f t="shared" si="375"/>
        <v>0</v>
      </c>
      <c r="AC133" s="186">
        <f t="shared" si="375"/>
        <v>0</v>
      </c>
      <c r="AD133" s="186">
        <f t="shared" si="375"/>
        <v>0</v>
      </c>
      <c r="AE133" s="186">
        <f t="shared" si="9"/>
        <v>0</v>
      </c>
      <c r="AF133" s="186">
        <f t="shared" si="375"/>
        <v>0</v>
      </c>
      <c r="AG133" s="186">
        <f t="shared" si="375"/>
        <v>0</v>
      </c>
      <c r="AH133" s="186">
        <f t="shared" si="375"/>
        <v>0</v>
      </c>
      <c r="AI133" s="186">
        <f t="shared" si="10"/>
        <v>0</v>
      </c>
      <c r="AJ133" s="186">
        <f t="shared" si="375"/>
        <v>0</v>
      </c>
      <c r="AK133" s="186">
        <f t="shared" si="375"/>
        <v>0</v>
      </c>
      <c r="AL133" s="186">
        <f t="shared" si="375"/>
        <v>0</v>
      </c>
      <c r="AM133" s="186">
        <f t="shared" si="11"/>
        <v>0</v>
      </c>
      <c r="AN133" s="186">
        <f t="shared" si="375"/>
        <v>0</v>
      </c>
      <c r="AO133" s="186">
        <f t="shared" si="375"/>
        <v>0</v>
      </c>
      <c r="AP133" s="186">
        <f t="shared" si="375"/>
        <v>0</v>
      </c>
      <c r="AQ133" s="186">
        <f t="shared" si="12"/>
        <v>0</v>
      </c>
      <c r="AR133" s="186">
        <f t="shared" si="13"/>
        <v>0</v>
      </c>
    </row>
    <row r="134" spans="2:44" x14ac:dyDescent="0.25">
      <c r="B134" s="427" t="s">
        <v>269</v>
      </c>
      <c r="C134" s="176" t="s">
        <v>851</v>
      </c>
      <c r="D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7">
        <f t="shared" si="300"/>
        <v>0</v>
      </c>
      <c r="G134" s="177"/>
      <c r="H134" s="177">
        <f t="shared" ref="H134:H148" si="380">F134-G134</f>
        <v>0</v>
      </c>
      <c r="I134" s="177"/>
      <c r="J134" s="177">
        <f t="shared" ref="J134:J148" si="381">F134-I134</f>
        <v>0</v>
      </c>
      <c r="K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7">
        <f t="shared" ref="AE134:AE148" si="382">AB134+AC134+AD134</f>
        <v>0</v>
      </c>
      <c r="AF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7">
        <f t="shared" ref="AI134:AI148" si="383">AF134+AG134+AH134</f>
        <v>0</v>
      </c>
      <c r="AJ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7">
        <f t="shared" ref="AM134:AM148" si="384">AJ134+AK134+AL134</f>
        <v>0</v>
      </c>
      <c r="AN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7">
        <f t="shared" ref="AQ134:AQ148" si="385">AN134+AO134+AP134</f>
        <v>0</v>
      </c>
      <c r="AR134" s="177">
        <f t="shared" ref="AR134:AR148" si="386">AE134+AI134+AM134+AQ134</f>
        <v>0</v>
      </c>
    </row>
    <row r="135" spans="2:44" x14ac:dyDescent="0.25">
      <c r="B135" s="427" t="s">
        <v>270</v>
      </c>
      <c r="C135" s="176" t="s">
        <v>852</v>
      </c>
      <c r="D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7">
        <f t="shared" si="300"/>
        <v>0</v>
      </c>
      <c r="G135" s="177"/>
      <c r="H135" s="177">
        <f t="shared" si="380"/>
        <v>0</v>
      </c>
      <c r="I135" s="177"/>
      <c r="J135" s="177">
        <f t="shared" si="381"/>
        <v>0</v>
      </c>
      <c r="K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7">
        <f t="shared" si="382"/>
        <v>0</v>
      </c>
      <c r="AF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7">
        <f t="shared" si="383"/>
        <v>0</v>
      </c>
      <c r="AJ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7">
        <f t="shared" si="384"/>
        <v>0</v>
      </c>
      <c r="AN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7">
        <f t="shared" si="385"/>
        <v>0</v>
      </c>
      <c r="AR135" s="177">
        <f t="shared" si="386"/>
        <v>0</v>
      </c>
    </row>
    <row r="136" spans="2:44" x14ac:dyDescent="0.25">
      <c r="B136" s="427" t="s">
        <v>271</v>
      </c>
      <c r="C136" s="176" t="s">
        <v>853</v>
      </c>
      <c r="D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7">
        <f t="shared" si="300"/>
        <v>0</v>
      </c>
      <c r="G136" s="177"/>
      <c r="H136" s="177">
        <f t="shared" si="380"/>
        <v>0</v>
      </c>
      <c r="I136" s="177"/>
      <c r="J136" s="177">
        <f t="shared" si="381"/>
        <v>0</v>
      </c>
      <c r="K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7">
        <f t="shared" si="382"/>
        <v>0</v>
      </c>
      <c r="AF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7">
        <f t="shared" si="383"/>
        <v>0</v>
      </c>
      <c r="AJ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7">
        <f t="shared" si="384"/>
        <v>0</v>
      </c>
      <c r="AN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7">
        <f t="shared" si="385"/>
        <v>0</v>
      </c>
      <c r="AR136" s="177">
        <f t="shared" si="386"/>
        <v>0</v>
      </c>
    </row>
    <row r="137" spans="2:44" x14ac:dyDescent="0.25">
      <c r="B137" s="427" t="s">
        <v>272</v>
      </c>
      <c r="C137" s="176" t="s">
        <v>854</v>
      </c>
      <c r="D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7">
        <f t="shared" si="300"/>
        <v>0</v>
      </c>
      <c r="G137" s="177"/>
      <c r="H137" s="177">
        <f t="shared" si="380"/>
        <v>0</v>
      </c>
      <c r="I137" s="177"/>
      <c r="J137" s="177">
        <f t="shared" si="381"/>
        <v>0</v>
      </c>
      <c r="K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7">
        <f t="shared" si="382"/>
        <v>0</v>
      </c>
      <c r="AF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7">
        <f t="shared" si="383"/>
        <v>0</v>
      </c>
      <c r="AJ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7">
        <f t="shared" si="384"/>
        <v>0</v>
      </c>
      <c r="AN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7">
        <f t="shared" si="385"/>
        <v>0</v>
      </c>
      <c r="AR137" s="177">
        <f t="shared" si="386"/>
        <v>0</v>
      </c>
    </row>
    <row r="138" spans="2:44" x14ac:dyDescent="0.25">
      <c r="B138" s="427" t="s">
        <v>273</v>
      </c>
      <c r="C138" s="176" t="s">
        <v>855</v>
      </c>
      <c r="D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7">
        <f t="shared" ref="F138:F143" si="387">D138+E138</f>
        <v>0</v>
      </c>
      <c r="G138" s="177"/>
      <c r="H138" s="177">
        <f t="shared" ref="H138:H143" si="388">F138-G138</f>
        <v>0</v>
      </c>
      <c r="I138" s="177"/>
      <c r="J138" s="177">
        <f t="shared" ref="J138:J143" si="389">F138-I138</f>
        <v>0</v>
      </c>
      <c r="K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7">
        <f t="shared" ref="AE138:AE143" si="390">AB138+AC138+AD138</f>
        <v>0</v>
      </c>
      <c r="AF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7">
        <f t="shared" ref="AI138:AI143" si="391">AF138+AG138+AH138</f>
        <v>0</v>
      </c>
      <c r="AJ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7">
        <f t="shared" ref="AM138:AM143" si="392">AJ138+AK138+AL138</f>
        <v>0</v>
      </c>
      <c r="AN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7">
        <f t="shared" ref="AQ138:AQ143" si="393">AN138+AO138+AP138</f>
        <v>0</v>
      </c>
      <c r="AR138" s="177">
        <f t="shared" ref="AR138:AR143" si="394">AE138+AI138+AM138+AQ138</f>
        <v>0</v>
      </c>
    </row>
    <row r="139" spans="2:44" x14ac:dyDescent="0.25">
      <c r="B139" s="427" t="s">
        <v>274</v>
      </c>
      <c r="C139" s="176" t="s">
        <v>856</v>
      </c>
      <c r="D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7">
        <f t="shared" ref="F139:F140" si="395">D139+E139</f>
        <v>0</v>
      </c>
      <c r="G139" s="177"/>
      <c r="H139" s="177">
        <f t="shared" ref="H139:H140" si="396">F139-G139</f>
        <v>0</v>
      </c>
      <c r="I139" s="177"/>
      <c r="J139" s="177">
        <f t="shared" ref="J139:J140" si="397">F139-I139</f>
        <v>0</v>
      </c>
      <c r="K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7">
        <f t="shared" ref="AE139:AE140" si="398">AB139+AC139+AD139</f>
        <v>0</v>
      </c>
      <c r="AF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7">
        <f t="shared" ref="AI139:AI140" si="399">AF139+AG139+AH139</f>
        <v>0</v>
      </c>
      <c r="AJ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7">
        <f t="shared" ref="AM139:AM140" si="400">AJ139+AK139+AL139</f>
        <v>0</v>
      </c>
      <c r="AN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7">
        <f t="shared" ref="AQ139:AQ140" si="401">AN139+AO139+AP139</f>
        <v>0</v>
      </c>
      <c r="AR139" s="177">
        <f t="shared" ref="AR139:AR140" si="402">AE139+AI139+AM139+AQ139</f>
        <v>0</v>
      </c>
    </row>
    <row r="140" spans="2:44" x14ac:dyDescent="0.25">
      <c r="B140" s="427" t="s">
        <v>275</v>
      </c>
      <c r="C140" s="176" t="s">
        <v>857</v>
      </c>
      <c r="D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7">
        <f t="shared" si="395"/>
        <v>0</v>
      </c>
      <c r="G140" s="177"/>
      <c r="H140" s="177">
        <f t="shared" si="396"/>
        <v>0</v>
      </c>
      <c r="I140" s="177"/>
      <c r="J140" s="177">
        <f t="shared" si="397"/>
        <v>0</v>
      </c>
      <c r="K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7">
        <f t="shared" si="398"/>
        <v>0</v>
      </c>
      <c r="AF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7">
        <f t="shared" si="399"/>
        <v>0</v>
      </c>
      <c r="AJ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7">
        <f t="shared" si="400"/>
        <v>0</v>
      </c>
      <c r="AN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7">
        <f t="shared" si="401"/>
        <v>0</v>
      </c>
      <c r="AR140" s="177">
        <f t="shared" si="402"/>
        <v>0</v>
      </c>
    </row>
    <row r="141" spans="2:44" x14ac:dyDescent="0.25">
      <c r="B141" s="427" t="s">
        <v>276</v>
      </c>
      <c r="C141" s="176" t="s">
        <v>858</v>
      </c>
      <c r="D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7">
        <f t="shared" si="387"/>
        <v>0</v>
      </c>
      <c r="G141" s="177"/>
      <c r="H141" s="177">
        <f t="shared" si="388"/>
        <v>0</v>
      </c>
      <c r="I141" s="177"/>
      <c r="J141" s="177">
        <f t="shared" si="389"/>
        <v>0</v>
      </c>
      <c r="K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7">
        <f t="shared" si="390"/>
        <v>0</v>
      </c>
      <c r="AF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7">
        <f t="shared" si="391"/>
        <v>0</v>
      </c>
      <c r="AJ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7">
        <f t="shared" si="392"/>
        <v>0</v>
      </c>
      <c r="AN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7">
        <f t="shared" si="393"/>
        <v>0</v>
      </c>
      <c r="AR141" s="177">
        <f t="shared" si="394"/>
        <v>0</v>
      </c>
    </row>
    <row r="142" spans="2:44" x14ac:dyDescent="0.25">
      <c r="B142" s="427" t="s">
        <v>277</v>
      </c>
      <c r="C142" s="176" t="s">
        <v>859</v>
      </c>
      <c r="D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7">
        <f t="shared" si="387"/>
        <v>0</v>
      </c>
      <c r="G142" s="177"/>
      <c r="H142" s="177">
        <f t="shared" si="388"/>
        <v>0</v>
      </c>
      <c r="I142" s="177"/>
      <c r="J142" s="177">
        <f t="shared" si="389"/>
        <v>0</v>
      </c>
      <c r="K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7">
        <f t="shared" si="390"/>
        <v>0</v>
      </c>
      <c r="AF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7">
        <f t="shared" si="391"/>
        <v>0</v>
      </c>
      <c r="AJ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7">
        <f t="shared" si="392"/>
        <v>0</v>
      </c>
      <c r="AN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7">
        <f t="shared" si="393"/>
        <v>0</v>
      </c>
      <c r="AR142" s="177">
        <f t="shared" si="394"/>
        <v>0</v>
      </c>
    </row>
    <row r="143" spans="2:44" x14ac:dyDescent="0.25">
      <c r="B143" s="427" t="s">
        <v>278</v>
      </c>
      <c r="C143" s="176" t="s">
        <v>860</v>
      </c>
      <c r="D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7">
        <f t="shared" si="387"/>
        <v>0</v>
      </c>
      <c r="G143" s="177"/>
      <c r="H143" s="177">
        <f t="shared" si="388"/>
        <v>0</v>
      </c>
      <c r="I143" s="177"/>
      <c r="J143" s="177">
        <f t="shared" si="389"/>
        <v>0</v>
      </c>
      <c r="K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7">
        <f t="shared" si="390"/>
        <v>0</v>
      </c>
      <c r="AF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7">
        <f t="shared" si="391"/>
        <v>0</v>
      </c>
      <c r="AJ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7">
        <f t="shared" si="392"/>
        <v>0</v>
      </c>
      <c r="AN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7">
        <f t="shared" si="393"/>
        <v>0</v>
      </c>
      <c r="AR143" s="177">
        <f t="shared" si="394"/>
        <v>0</v>
      </c>
    </row>
    <row r="144" spans="2:44" x14ac:dyDescent="0.25">
      <c r="B144" s="427" t="s">
        <v>279</v>
      </c>
      <c r="C144" s="176" t="s">
        <v>861</v>
      </c>
      <c r="D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7">
        <f t="shared" si="300"/>
        <v>0</v>
      </c>
      <c r="G144" s="177"/>
      <c r="H144" s="177">
        <f t="shared" si="380"/>
        <v>0</v>
      </c>
      <c r="I144" s="177"/>
      <c r="J144" s="177">
        <f t="shared" si="381"/>
        <v>0</v>
      </c>
      <c r="K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7">
        <f t="shared" si="382"/>
        <v>0</v>
      </c>
      <c r="AF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7">
        <f t="shared" si="383"/>
        <v>0</v>
      </c>
      <c r="AJ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7">
        <f t="shared" si="384"/>
        <v>0</v>
      </c>
      <c r="AN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7">
        <f t="shared" si="385"/>
        <v>0</v>
      </c>
      <c r="AR144" s="177">
        <f t="shared" si="386"/>
        <v>0</v>
      </c>
    </row>
    <row r="145" spans="2:44" x14ac:dyDescent="0.25">
      <c r="B145" s="427" t="s">
        <v>280</v>
      </c>
      <c r="C145" s="176" t="s">
        <v>862</v>
      </c>
      <c r="D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7">
        <f t="shared" si="300"/>
        <v>0</v>
      </c>
      <c r="G145" s="177"/>
      <c r="H145" s="177">
        <f t="shared" si="380"/>
        <v>0</v>
      </c>
      <c r="I145" s="177"/>
      <c r="J145" s="177">
        <f t="shared" si="381"/>
        <v>0</v>
      </c>
      <c r="K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7">
        <f t="shared" si="382"/>
        <v>0</v>
      </c>
      <c r="AF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7">
        <f t="shared" si="383"/>
        <v>0</v>
      </c>
      <c r="AJ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7">
        <f t="shared" si="384"/>
        <v>0</v>
      </c>
      <c r="AN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7">
        <f t="shared" si="385"/>
        <v>0</v>
      </c>
      <c r="AR145" s="177">
        <f t="shared" si="386"/>
        <v>0</v>
      </c>
    </row>
    <row r="146" spans="2:44" x14ac:dyDescent="0.25">
      <c r="B146" s="427" t="s">
        <v>281</v>
      </c>
      <c r="C146" s="176" t="s">
        <v>863</v>
      </c>
      <c r="D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7">
        <f t="shared" ref="F146" si="403">D146+E146</f>
        <v>0</v>
      </c>
      <c r="G146" s="177"/>
      <c r="H146" s="177">
        <f t="shared" ref="H146" si="404">F146-G146</f>
        <v>0</v>
      </c>
      <c r="I146" s="177"/>
      <c r="J146" s="177">
        <f t="shared" ref="J146" si="405">F146-I146</f>
        <v>0</v>
      </c>
      <c r="K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7">
        <f t="shared" ref="AE146" si="406">AB146+AC146+AD146</f>
        <v>0</v>
      </c>
      <c r="AF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7">
        <f t="shared" ref="AI146" si="407">AF146+AG146+AH146</f>
        <v>0</v>
      </c>
      <c r="AJ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7">
        <f t="shared" ref="AM146" si="408">AJ146+AK146+AL146</f>
        <v>0</v>
      </c>
      <c r="AN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7">
        <f t="shared" ref="AQ146" si="409">AN146+AO146+AP146</f>
        <v>0</v>
      </c>
      <c r="AR146" s="177">
        <f t="shared" ref="AR146" si="410">AE146+AI146+AM146+AQ146</f>
        <v>0</v>
      </c>
    </row>
    <row r="147" spans="2:44" x14ac:dyDescent="0.25">
      <c r="B147" s="427" t="s">
        <v>282</v>
      </c>
      <c r="C147" s="176" t="s">
        <v>864</v>
      </c>
      <c r="D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7">
        <f t="shared" ref="F147" si="411">D147+E147</f>
        <v>0</v>
      </c>
      <c r="G147" s="177"/>
      <c r="H147" s="177">
        <f t="shared" ref="H147" si="412">F147-G147</f>
        <v>0</v>
      </c>
      <c r="I147" s="177"/>
      <c r="J147" s="177">
        <f t="shared" ref="J147" si="413">F147-I147</f>
        <v>0</v>
      </c>
      <c r="K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7">
        <f t="shared" ref="AE147" si="414">AB147+AC147+AD147</f>
        <v>0</v>
      </c>
      <c r="AF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7">
        <f t="shared" ref="AI147" si="415">AF147+AG147+AH147</f>
        <v>0</v>
      </c>
      <c r="AJ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7">
        <f t="shared" ref="AM147" si="416">AJ147+AK147+AL147</f>
        <v>0</v>
      </c>
      <c r="AN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7">
        <f t="shared" ref="AQ147" si="417">AN147+AO147+AP147</f>
        <v>0</v>
      </c>
      <c r="AR147" s="177">
        <f t="shared" ref="AR147" si="418">AE147+AI147+AM147+AQ147</f>
        <v>0</v>
      </c>
    </row>
    <row r="148" spans="2:44" x14ac:dyDescent="0.25">
      <c r="B148" s="427" t="s">
        <v>283</v>
      </c>
      <c r="C148" s="176" t="s">
        <v>865</v>
      </c>
      <c r="D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7">
        <f t="shared" si="300"/>
        <v>0</v>
      </c>
      <c r="G148" s="177"/>
      <c r="H148" s="177">
        <f t="shared" si="380"/>
        <v>0</v>
      </c>
      <c r="I148" s="177"/>
      <c r="J148" s="177">
        <f t="shared" si="381"/>
        <v>0</v>
      </c>
      <c r="K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7">
        <f t="shared" si="382"/>
        <v>0</v>
      </c>
      <c r="AF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7">
        <f t="shared" si="383"/>
        <v>0</v>
      </c>
      <c r="AJ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7">
        <f t="shared" si="384"/>
        <v>0</v>
      </c>
      <c r="AN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7">
        <f t="shared" si="385"/>
        <v>0</v>
      </c>
      <c r="AR148" s="177">
        <f t="shared" si="386"/>
        <v>0</v>
      </c>
    </row>
    <row r="149" spans="2:44" x14ac:dyDescent="0.25">
      <c r="B149" s="184" t="s">
        <v>284</v>
      </c>
      <c r="C149" s="185" t="s">
        <v>866</v>
      </c>
      <c r="D149" s="186">
        <f>SUM(D150:D163)</f>
        <v>0</v>
      </c>
      <c r="E149" s="186">
        <f>SUM(E150:E163)</f>
        <v>180950</v>
      </c>
      <c r="F149" s="186">
        <f t="shared" si="300"/>
        <v>180950</v>
      </c>
      <c r="G149" s="186">
        <f>SUM(G150:G163)</f>
        <v>0</v>
      </c>
      <c r="H149" s="186">
        <f t="shared" si="4"/>
        <v>180950</v>
      </c>
      <c r="I149" s="186">
        <f>SUM(I150:I163)</f>
        <v>0</v>
      </c>
      <c r="J149" s="186">
        <f t="shared" si="5"/>
        <v>180950</v>
      </c>
      <c r="K149" s="186">
        <f t="shared" ref="K149:AD149" si="419">SUM(K150:K163)</f>
        <v>75950</v>
      </c>
      <c r="L149" s="186">
        <f t="shared" si="419"/>
        <v>0</v>
      </c>
      <c r="M149" s="186">
        <f t="shared" si="419"/>
        <v>60000</v>
      </c>
      <c r="N149" s="186">
        <f t="shared" si="419"/>
        <v>24000</v>
      </c>
      <c r="O149" s="186">
        <f t="shared" si="419"/>
        <v>0</v>
      </c>
      <c r="P149" s="186">
        <f t="shared" ref="P149:Q149" si="420">SUM(P150:P163)</f>
        <v>0</v>
      </c>
      <c r="Q149" s="186">
        <f t="shared" si="420"/>
        <v>0</v>
      </c>
      <c r="R149" s="186">
        <f t="shared" si="419"/>
        <v>0</v>
      </c>
      <c r="S149" s="186">
        <f t="shared" si="419"/>
        <v>0</v>
      </c>
      <c r="T149" s="186">
        <f t="shared" ref="T149" si="421">SUM(T150:T163)</f>
        <v>0</v>
      </c>
      <c r="U149" s="186">
        <f t="shared" si="419"/>
        <v>0</v>
      </c>
      <c r="V149" s="186">
        <f t="shared" si="419"/>
        <v>21000</v>
      </c>
      <c r="W149" s="186">
        <f t="shared" ref="W149" si="422">SUM(W150:W163)</f>
        <v>0</v>
      </c>
      <c r="X149" s="186">
        <f t="shared" si="419"/>
        <v>0</v>
      </c>
      <c r="Y149" s="186">
        <f t="shared" ref="Y149:Z149" si="423">SUM(Y150:Y163)</f>
        <v>0</v>
      </c>
      <c r="Z149" s="186">
        <f t="shared" si="423"/>
        <v>0</v>
      </c>
      <c r="AA149" s="186">
        <f t="shared" si="419"/>
        <v>0</v>
      </c>
      <c r="AB149" s="186">
        <f t="shared" si="419"/>
        <v>76000</v>
      </c>
      <c r="AC149" s="186">
        <f t="shared" si="419"/>
        <v>0</v>
      </c>
      <c r="AD149" s="186">
        <f t="shared" si="419"/>
        <v>24000</v>
      </c>
      <c r="AE149" s="186">
        <f t="shared" si="9"/>
        <v>100000</v>
      </c>
      <c r="AF149" s="186">
        <f>SUM(AF150:AF163)</f>
        <v>5000</v>
      </c>
      <c r="AG149" s="186">
        <f>SUM(AG150:AG163)</f>
        <v>0</v>
      </c>
      <c r="AH149" s="186">
        <f>SUM(AH150:AH163)</f>
        <v>47570</v>
      </c>
      <c r="AI149" s="186">
        <f t="shared" si="10"/>
        <v>52570</v>
      </c>
      <c r="AJ149" s="186">
        <f>SUM(AJ150:AJ163)</f>
        <v>0</v>
      </c>
      <c r="AK149" s="186">
        <f>SUM(AK150:AK163)</f>
        <v>0</v>
      </c>
      <c r="AL149" s="186">
        <f>SUM(AL150:AL163)</f>
        <v>28380</v>
      </c>
      <c r="AM149" s="186">
        <f t="shared" si="11"/>
        <v>28380</v>
      </c>
      <c r="AN149" s="186">
        <f>SUM(AN150:AN163)</f>
        <v>0</v>
      </c>
      <c r="AO149" s="186">
        <f>SUM(AO150:AO163)</f>
        <v>0</v>
      </c>
      <c r="AP149" s="186">
        <f>SUM(AP150:AP163)</f>
        <v>0</v>
      </c>
      <c r="AQ149" s="186">
        <f t="shared" si="12"/>
        <v>0</v>
      </c>
      <c r="AR149" s="186">
        <f t="shared" si="13"/>
        <v>180950</v>
      </c>
    </row>
    <row r="150" spans="2:44" x14ac:dyDescent="0.25">
      <c r="B150" s="427" t="s">
        <v>285</v>
      </c>
      <c r="C150" s="176" t="s">
        <v>867</v>
      </c>
      <c r="D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7">
        <f t="shared" si="300"/>
        <v>0</v>
      </c>
      <c r="G150" s="177"/>
      <c r="H150" s="177">
        <f t="shared" ref="H150:H163" si="424">F150-G150</f>
        <v>0</v>
      </c>
      <c r="I150" s="177"/>
      <c r="J150" s="177">
        <f t="shared" ref="J150:J163" si="425">F150-I150</f>
        <v>0</v>
      </c>
      <c r="K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7">
        <f t="shared" ref="AE150:AE163" si="426">AB150+AC150+AD150</f>
        <v>0</v>
      </c>
      <c r="AF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7">
        <f t="shared" ref="AI150:AI163" si="427">AF150+AG150+AH150</f>
        <v>0</v>
      </c>
      <c r="AJ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7">
        <f t="shared" ref="AM150:AM163" si="428">AJ150+AK150+AL150</f>
        <v>0</v>
      </c>
      <c r="AN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7">
        <f t="shared" ref="AQ150:AQ163" si="429">AN150+AO150+AP150</f>
        <v>0</v>
      </c>
      <c r="AR150" s="177">
        <f t="shared" ref="AR150:AR163" si="430">AE150+AI150+AM150+AQ150</f>
        <v>0</v>
      </c>
    </row>
    <row r="151" spans="2:44" x14ac:dyDescent="0.25">
      <c r="B151" s="427" t="s">
        <v>286</v>
      </c>
      <c r="C151" s="176" t="s">
        <v>868</v>
      </c>
      <c r="D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7">
        <f t="shared" si="300"/>
        <v>0</v>
      </c>
      <c r="G151" s="177"/>
      <c r="H151" s="177">
        <f t="shared" si="424"/>
        <v>0</v>
      </c>
      <c r="I151" s="177"/>
      <c r="J151" s="177">
        <f t="shared" si="425"/>
        <v>0</v>
      </c>
      <c r="K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7">
        <f t="shared" si="426"/>
        <v>0</v>
      </c>
      <c r="AF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7">
        <f t="shared" si="427"/>
        <v>0</v>
      </c>
      <c r="AJ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7">
        <f t="shared" si="428"/>
        <v>0</v>
      </c>
      <c r="AN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7">
        <f t="shared" si="429"/>
        <v>0</v>
      </c>
      <c r="AR151" s="177">
        <f t="shared" si="430"/>
        <v>0</v>
      </c>
    </row>
    <row r="152" spans="2:44" x14ac:dyDescent="0.25">
      <c r="B152" s="427" t="s">
        <v>287</v>
      </c>
      <c r="C152" s="176" t="s">
        <v>869</v>
      </c>
      <c r="D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7">
        <f t="shared" si="300"/>
        <v>0</v>
      </c>
      <c r="G152" s="177"/>
      <c r="H152" s="177">
        <f t="shared" si="424"/>
        <v>0</v>
      </c>
      <c r="I152" s="177"/>
      <c r="J152" s="177">
        <f t="shared" si="425"/>
        <v>0</v>
      </c>
      <c r="K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7">
        <f t="shared" si="426"/>
        <v>0</v>
      </c>
      <c r="AF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7">
        <f t="shared" si="427"/>
        <v>0</v>
      </c>
      <c r="AJ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7">
        <f t="shared" si="428"/>
        <v>0</v>
      </c>
      <c r="AN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7">
        <f t="shared" si="429"/>
        <v>0</v>
      </c>
      <c r="AR152" s="177">
        <f t="shared" si="430"/>
        <v>0</v>
      </c>
    </row>
    <row r="153" spans="2:44" x14ac:dyDescent="0.25">
      <c r="B153" s="427" t="s">
        <v>288</v>
      </c>
      <c r="C153" s="176" t="s">
        <v>870</v>
      </c>
      <c r="D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7">
        <f t="shared" si="300"/>
        <v>0</v>
      </c>
      <c r="G153" s="177"/>
      <c r="H153" s="177">
        <f t="shared" si="424"/>
        <v>0</v>
      </c>
      <c r="I153" s="177"/>
      <c r="J153" s="177">
        <f t="shared" si="425"/>
        <v>0</v>
      </c>
      <c r="K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7">
        <f t="shared" si="426"/>
        <v>0</v>
      </c>
      <c r="AF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7">
        <f t="shared" si="427"/>
        <v>0</v>
      </c>
      <c r="AJ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7">
        <f t="shared" si="428"/>
        <v>0</v>
      </c>
      <c r="AN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7">
        <f t="shared" si="429"/>
        <v>0</v>
      </c>
      <c r="AR153" s="177">
        <f t="shared" si="430"/>
        <v>0</v>
      </c>
    </row>
    <row r="154" spans="2:44" x14ac:dyDescent="0.25">
      <c r="B154" s="427" t="s">
        <v>289</v>
      </c>
      <c r="C154" s="176" t="s">
        <v>871</v>
      </c>
      <c r="D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7">
        <f t="shared" ref="F154:F158" si="431">D154+E154</f>
        <v>0</v>
      </c>
      <c r="G154" s="177"/>
      <c r="H154" s="177">
        <f t="shared" ref="H154:H158" si="432">F154-G154</f>
        <v>0</v>
      </c>
      <c r="I154" s="177"/>
      <c r="J154" s="177">
        <f t="shared" ref="J154:J158" si="433">F154-I154</f>
        <v>0</v>
      </c>
      <c r="K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7">
        <f t="shared" ref="AE154:AE158" si="434">AB154+AC154+AD154</f>
        <v>0</v>
      </c>
      <c r="AF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7">
        <f t="shared" ref="AI154:AI158" si="435">AF154+AG154+AH154</f>
        <v>0</v>
      </c>
      <c r="AJ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7">
        <f t="shared" ref="AM154:AM158" si="436">AJ154+AK154+AL154</f>
        <v>0</v>
      </c>
      <c r="AN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7">
        <f t="shared" ref="AQ154:AQ158" si="437">AN154+AO154+AP154</f>
        <v>0</v>
      </c>
      <c r="AR154" s="177">
        <f t="shared" ref="AR154:AR158" si="438">AE154+AI154+AM154+AQ154</f>
        <v>0</v>
      </c>
    </row>
    <row r="155" spans="2:44" x14ac:dyDescent="0.25">
      <c r="B155" s="427" t="s">
        <v>290</v>
      </c>
      <c r="C155" s="176" t="s">
        <v>872</v>
      </c>
      <c r="D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7">
        <f t="shared" si="431"/>
        <v>0</v>
      </c>
      <c r="G155" s="177"/>
      <c r="H155" s="177">
        <f t="shared" si="432"/>
        <v>0</v>
      </c>
      <c r="I155" s="177"/>
      <c r="J155" s="177">
        <f t="shared" si="433"/>
        <v>0</v>
      </c>
      <c r="K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7">
        <f t="shared" si="434"/>
        <v>0</v>
      </c>
      <c r="AF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7">
        <f t="shared" si="435"/>
        <v>0</v>
      </c>
      <c r="AJ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7">
        <f t="shared" si="436"/>
        <v>0</v>
      </c>
      <c r="AN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7">
        <f t="shared" si="437"/>
        <v>0</v>
      </c>
      <c r="AR155" s="177">
        <f t="shared" si="438"/>
        <v>0</v>
      </c>
    </row>
    <row r="156" spans="2:44" x14ac:dyDescent="0.25">
      <c r="B156" s="427" t="s">
        <v>291</v>
      </c>
      <c r="C156" s="176" t="s">
        <v>873</v>
      </c>
      <c r="D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7">
        <f t="shared" si="431"/>
        <v>0</v>
      </c>
      <c r="G156" s="177"/>
      <c r="H156" s="177">
        <f t="shared" si="432"/>
        <v>0</v>
      </c>
      <c r="I156" s="177"/>
      <c r="J156" s="177">
        <f t="shared" si="433"/>
        <v>0</v>
      </c>
      <c r="K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7">
        <f t="shared" si="434"/>
        <v>0</v>
      </c>
      <c r="AF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7">
        <f t="shared" si="435"/>
        <v>0</v>
      </c>
      <c r="AJ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7">
        <f t="shared" si="436"/>
        <v>0</v>
      </c>
      <c r="AN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7">
        <f t="shared" si="437"/>
        <v>0</v>
      </c>
      <c r="AR156" s="177">
        <f t="shared" si="438"/>
        <v>0</v>
      </c>
    </row>
    <row r="157" spans="2:44" x14ac:dyDescent="0.25">
      <c r="B157" s="427" t="s">
        <v>292</v>
      </c>
      <c r="C157" s="176" t="s">
        <v>874</v>
      </c>
      <c r="D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7">
        <f t="shared" si="431"/>
        <v>0</v>
      </c>
      <c r="G157" s="177"/>
      <c r="H157" s="177">
        <f t="shared" si="432"/>
        <v>0</v>
      </c>
      <c r="I157" s="177"/>
      <c r="J157" s="177">
        <f t="shared" si="433"/>
        <v>0</v>
      </c>
      <c r="K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7">
        <f t="shared" si="434"/>
        <v>0</v>
      </c>
      <c r="AF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7">
        <f t="shared" si="435"/>
        <v>0</v>
      </c>
      <c r="AJ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7">
        <f t="shared" si="436"/>
        <v>0</v>
      </c>
      <c r="AN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7">
        <f t="shared" si="437"/>
        <v>0</v>
      </c>
      <c r="AR157" s="177">
        <f t="shared" si="438"/>
        <v>0</v>
      </c>
    </row>
    <row r="158" spans="2:44" x14ac:dyDescent="0.25">
      <c r="B158" s="427" t="s">
        <v>293</v>
      </c>
      <c r="C158" s="176" t="s">
        <v>875</v>
      </c>
      <c r="D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180950</v>
      </c>
      <c r="F158" s="177">
        <f t="shared" si="431"/>
        <v>180950</v>
      </c>
      <c r="G158" s="177"/>
      <c r="H158" s="177">
        <f t="shared" si="432"/>
        <v>180950</v>
      </c>
      <c r="I158" s="177"/>
      <c r="J158" s="177">
        <f t="shared" si="433"/>
        <v>180950</v>
      </c>
      <c r="K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75950</v>
      </c>
      <c r="L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N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O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21000</v>
      </c>
      <c r="W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76000</v>
      </c>
      <c r="AC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E158" s="177">
        <f t="shared" si="434"/>
        <v>100000</v>
      </c>
      <c r="AF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G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47570</v>
      </c>
      <c r="AI158" s="177">
        <f t="shared" si="435"/>
        <v>52570</v>
      </c>
      <c r="AJ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28380</v>
      </c>
      <c r="AM158" s="177">
        <f t="shared" si="436"/>
        <v>28380</v>
      </c>
      <c r="AN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7">
        <f t="shared" si="437"/>
        <v>0</v>
      </c>
      <c r="AR158" s="177">
        <f t="shared" si="438"/>
        <v>180950</v>
      </c>
    </row>
    <row r="159" spans="2:44" x14ac:dyDescent="0.25">
      <c r="B159" s="427" t="s">
        <v>294</v>
      </c>
      <c r="C159" s="176" t="s">
        <v>876</v>
      </c>
      <c r="D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7">
        <f t="shared" ref="F159:F161" si="439">D159+E159</f>
        <v>0</v>
      </c>
      <c r="G159" s="177"/>
      <c r="H159" s="177">
        <f t="shared" ref="H159:H161" si="440">F159-G159</f>
        <v>0</v>
      </c>
      <c r="I159" s="177"/>
      <c r="J159" s="177">
        <f t="shared" ref="J159:J161" si="441">F159-I159</f>
        <v>0</v>
      </c>
      <c r="K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7">
        <f t="shared" ref="AE159:AE161" si="442">AB159+AC159+AD159</f>
        <v>0</v>
      </c>
      <c r="AF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7">
        <f t="shared" ref="AI159:AI161" si="443">AF159+AG159+AH159</f>
        <v>0</v>
      </c>
      <c r="AJ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7">
        <f t="shared" ref="AM159:AM161" si="444">AJ159+AK159+AL159</f>
        <v>0</v>
      </c>
      <c r="AN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7">
        <f t="shared" ref="AQ159:AQ161" si="445">AN159+AO159+AP159</f>
        <v>0</v>
      </c>
      <c r="AR159" s="177">
        <f t="shared" ref="AR159:AR161" si="446">AE159+AI159+AM159+AQ159</f>
        <v>0</v>
      </c>
    </row>
    <row r="160" spans="2:44" x14ac:dyDescent="0.25">
      <c r="B160" s="427" t="s">
        <v>295</v>
      </c>
      <c r="C160" s="176" t="s">
        <v>877</v>
      </c>
      <c r="D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7">
        <f t="shared" si="439"/>
        <v>0</v>
      </c>
      <c r="G160" s="177"/>
      <c r="H160" s="177">
        <f t="shared" si="440"/>
        <v>0</v>
      </c>
      <c r="I160" s="177"/>
      <c r="J160" s="177">
        <f t="shared" si="441"/>
        <v>0</v>
      </c>
      <c r="K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7">
        <f t="shared" si="442"/>
        <v>0</v>
      </c>
      <c r="AF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7">
        <f t="shared" si="443"/>
        <v>0</v>
      </c>
      <c r="AJ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7">
        <f t="shared" si="444"/>
        <v>0</v>
      </c>
      <c r="AN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7">
        <f t="shared" si="445"/>
        <v>0</v>
      </c>
      <c r="AR160" s="177">
        <f t="shared" si="446"/>
        <v>0</v>
      </c>
    </row>
    <row r="161" spans="2:44" x14ac:dyDescent="0.25">
      <c r="B161" s="427" t="s">
        <v>296</v>
      </c>
      <c r="C161" s="176" t="s">
        <v>878</v>
      </c>
      <c r="D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7">
        <f t="shared" si="439"/>
        <v>0</v>
      </c>
      <c r="G161" s="177"/>
      <c r="H161" s="177">
        <f t="shared" si="440"/>
        <v>0</v>
      </c>
      <c r="I161" s="177"/>
      <c r="J161" s="177">
        <f t="shared" si="441"/>
        <v>0</v>
      </c>
      <c r="K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7">
        <f t="shared" si="442"/>
        <v>0</v>
      </c>
      <c r="AF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7">
        <f t="shared" si="443"/>
        <v>0</v>
      </c>
      <c r="AJ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7">
        <f t="shared" si="444"/>
        <v>0</v>
      </c>
      <c r="AN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7">
        <f t="shared" si="445"/>
        <v>0</v>
      </c>
      <c r="AR161" s="177">
        <f t="shared" si="446"/>
        <v>0</v>
      </c>
    </row>
    <row r="162" spans="2:44" x14ac:dyDescent="0.25">
      <c r="B162" s="427" t="s">
        <v>297</v>
      </c>
      <c r="C162" s="176" t="s">
        <v>879</v>
      </c>
      <c r="D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7">
        <f t="shared" si="300"/>
        <v>0</v>
      </c>
      <c r="G162" s="177"/>
      <c r="H162" s="177">
        <f t="shared" si="424"/>
        <v>0</v>
      </c>
      <c r="I162" s="177"/>
      <c r="J162" s="177">
        <f t="shared" si="425"/>
        <v>0</v>
      </c>
      <c r="K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7">
        <f t="shared" si="426"/>
        <v>0</v>
      </c>
      <c r="AF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7">
        <f t="shared" si="427"/>
        <v>0</v>
      </c>
      <c r="AJ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7">
        <f t="shared" si="428"/>
        <v>0</v>
      </c>
      <c r="AN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7">
        <f t="shared" si="429"/>
        <v>0</v>
      </c>
      <c r="AR162" s="177">
        <f t="shared" si="430"/>
        <v>0</v>
      </c>
    </row>
    <row r="163" spans="2:44" x14ac:dyDescent="0.25">
      <c r="B163" s="427" t="s">
        <v>298</v>
      </c>
      <c r="C163" s="176" t="s">
        <v>880</v>
      </c>
      <c r="D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7">
        <f t="shared" si="300"/>
        <v>0</v>
      </c>
      <c r="G163" s="177"/>
      <c r="H163" s="177">
        <f t="shared" si="424"/>
        <v>0</v>
      </c>
      <c r="I163" s="177"/>
      <c r="J163" s="177">
        <f t="shared" si="425"/>
        <v>0</v>
      </c>
      <c r="K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7">
        <f t="shared" si="426"/>
        <v>0</v>
      </c>
      <c r="AF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7">
        <f t="shared" si="427"/>
        <v>0</v>
      </c>
      <c r="AJ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7">
        <f t="shared" si="428"/>
        <v>0</v>
      </c>
      <c r="AN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7">
        <f t="shared" si="429"/>
        <v>0</v>
      </c>
      <c r="AR163" s="177">
        <f t="shared" si="430"/>
        <v>0</v>
      </c>
    </row>
    <row r="164" spans="2:44" x14ac:dyDescent="0.25">
      <c r="B164" s="184" t="s">
        <v>299</v>
      </c>
      <c r="C164" s="185" t="s">
        <v>881</v>
      </c>
      <c r="D164" s="186">
        <f>SUM(D165:D189)</f>
        <v>118000</v>
      </c>
      <c r="E164" s="186">
        <f>SUM(E165:E189)</f>
        <v>828358.97749999992</v>
      </c>
      <c r="F164" s="186">
        <f t="shared" si="300"/>
        <v>946358.97749999992</v>
      </c>
      <c r="G164" s="186">
        <f>SUM(G165:G189)</f>
        <v>0</v>
      </c>
      <c r="H164" s="186">
        <f t="shared" si="4"/>
        <v>946358.97749999992</v>
      </c>
      <c r="I164" s="186">
        <f>SUM(I165:I189)</f>
        <v>0</v>
      </c>
      <c r="J164" s="186">
        <f t="shared" si="5"/>
        <v>946358.97749999992</v>
      </c>
      <c r="K164" s="186">
        <f t="shared" ref="K164:AD164" si="447">SUM(K165:K189)</f>
        <v>61894.5</v>
      </c>
      <c r="L164" s="186">
        <f t="shared" si="447"/>
        <v>102500</v>
      </c>
      <c r="M164" s="186">
        <f t="shared" si="447"/>
        <v>65700</v>
      </c>
      <c r="N164" s="186">
        <f t="shared" si="447"/>
        <v>2000</v>
      </c>
      <c r="O164" s="186">
        <f t="shared" si="447"/>
        <v>5000</v>
      </c>
      <c r="P164" s="186">
        <f t="shared" ref="P164:Q164" si="448">SUM(P165:P189)</f>
        <v>0</v>
      </c>
      <c r="Q164" s="186">
        <f t="shared" si="448"/>
        <v>0</v>
      </c>
      <c r="R164" s="186">
        <f t="shared" si="447"/>
        <v>0</v>
      </c>
      <c r="S164" s="186">
        <f t="shared" si="447"/>
        <v>0</v>
      </c>
      <c r="T164" s="186">
        <f t="shared" ref="T164" si="449">SUM(T165:T189)</f>
        <v>1600</v>
      </c>
      <c r="U164" s="186">
        <f t="shared" si="447"/>
        <v>422808.43</v>
      </c>
      <c r="V164" s="186">
        <f t="shared" si="447"/>
        <v>284856.04749999999</v>
      </c>
      <c r="W164" s="186">
        <f t="shared" ref="W164" si="450">SUM(W165:W189)</f>
        <v>0</v>
      </c>
      <c r="X164" s="186">
        <f t="shared" si="447"/>
        <v>0</v>
      </c>
      <c r="Y164" s="186">
        <f t="shared" ref="Y164:Z164" si="451">SUM(Y165:Y189)</f>
        <v>0</v>
      </c>
      <c r="Z164" s="186">
        <f t="shared" si="451"/>
        <v>0</v>
      </c>
      <c r="AA164" s="186">
        <f t="shared" si="447"/>
        <v>0</v>
      </c>
      <c r="AB164" s="186">
        <f t="shared" si="447"/>
        <v>7500</v>
      </c>
      <c r="AC164" s="186">
        <f t="shared" si="447"/>
        <v>640202.92999999993</v>
      </c>
      <c r="AD164" s="186">
        <f t="shared" si="447"/>
        <v>2000</v>
      </c>
      <c r="AE164" s="186">
        <f t="shared" si="9"/>
        <v>649702.92999999993</v>
      </c>
      <c r="AF164" s="186">
        <f>SUM(AF165:AF189)</f>
        <v>2700</v>
      </c>
      <c r="AG164" s="186">
        <f>SUM(AG165:AG189)</f>
        <v>1250</v>
      </c>
      <c r="AH164" s="186">
        <f>SUM(AH165:AH189)</f>
        <v>6500</v>
      </c>
      <c r="AI164" s="186">
        <f t="shared" si="10"/>
        <v>10450</v>
      </c>
      <c r="AJ164" s="186">
        <f>SUM(AJ165:AJ189)</f>
        <v>280856.04749999999</v>
      </c>
      <c r="AK164" s="186">
        <f>SUM(AK165:AK189)</f>
        <v>0</v>
      </c>
      <c r="AL164" s="186">
        <f>SUM(AL165:AL189)</f>
        <v>5350</v>
      </c>
      <c r="AM164" s="186">
        <f t="shared" si="11"/>
        <v>286206.04749999999</v>
      </c>
      <c r="AN164" s="186">
        <f>SUM(AN165:AN189)</f>
        <v>0</v>
      </c>
      <c r="AO164" s="186">
        <f>SUM(AO165:AO189)</f>
        <v>0</v>
      </c>
      <c r="AP164" s="186">
        <f>SUM(AP165:AP189)</f>
        <v>0</v>
      </c>
      <c r="AQ164" s="186">
        <f t="shared" si="12"/>
        <v>0</v>
      </c>
      <c r="AR164" s="186">
        <f t="shared" si="13"/>
        <v>946358.97749999992</v>
      </c>
    </row>
    <row r="165" spans="2:44" x14ac:dyDescent="0.25">
      <c r="B165" s="427" t="s">
        <v>300</v>
      </c>
      <c r="C165" s="176" t="s">
        <v>882</v>
      </c>
      <c r="D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7">
        <f t="shared" si="300"/>
        <v>0</v>
      </c>
      <c r="G165" s="177"/>
      <c r="H165" s="177">
        <f t="shared" ref="H165:H168" si="452">F165-G165</f>
        <v>0</v>
      </c>
      <c r="I165" s="177"/>
      <c r="J165" s="177">
        <f t="shared" ref="J165:J168" si="453">F165-I165</f>
        <v>0</v>
      </c>
      <c r="K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7">
        <f t="shared" ref="AE165:AE168" si="454">AB165+AC165+AD165</f>
        <v>0</v>
      </c>
      <c r="AF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7">
        <f t="shared" ref="AI165:AI168" si="455">AF165+AG165+AH165</f>
        <v>0</v>
      </c>
      <c r="AJ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7">
        <f t="shared" ref="AM165:AM168" si="456">AJ165+AK165+AL165</f>
        <v>0</v>
      </c>
      <c r="AN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7">
        <f t="shared" ref="AQ165:AQ168" si="457">AN165+AO165+AP165</f>
        <v>0</v>
      </c>
      <c r="AR165" s="177">
        <f t="shared" ref="AR165:AR168" si="458">AE165+AI165+AM165+AQ165</f>
        <v>0</v>
      </c>
    </row>
    <row r="166" spans="2:44" x14ac:dyDescent="0.25">
      <c r="B166" s="427" t="s">
        <v>301</v>
      </c>
      <c r="C166" s="176" t="s">
        <v>883</v>
      </c>
      <c r="D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7">
        <f t="shared" si="300"/>
        <v>0</v>
      </c>
      <c r="G166" s="177"/>
      <c r="H166" s="177">
        <f t="shared" si="452"/>
        <v>0</v>
      </c>
      <c r="I166" s="177"/>
      <c r="J166" s="177">
        <f t="shared" si="453"/>
        <v>0</v>
      </c>
      <c r="K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7">
        <f t="shared" si="454"/>
        <v>0</v>
      </c>
      <c r="AF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7">
        <f t="shared" si="455"/>
        <v>0</v>
      </c>
      <c r="AJ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7">
        <f t="shared" si="456"/>
        <v>0</v>
      </c>
      <c r="AN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7">
        <f t="shared" si="457"/>
        <v>0</v>
      </c>
      <c r="AR166" s="177">
        <f t="shared" si="458"/>
        <v>0</v>
      </c>
    </row>
    <row r="167" spans="2:44" x14ac:dyDescent="0.25">
      <c r="B167" s="427" t="s">
        <v>302</v>
      </c>
      <c r="C167" s="176" t="s">
        <v>884</v>
      </c>
      <c r="D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7">
        <f t="shared" ref="F167" si="459">D167+E167</f>
        <v>0</v>
      </c>
      <c r="G167" s="177"/>
      <c r="H167" s="177">
        <f t="shared" ref="H167" si="460">F167-G167</f>
        <v>0</v>
      </c>
      <c r="I167" s="177"/>
      <c r="J167" s="177">
        <f t="shared" ref="J167" si="461">F167-I167</f>
        <v>0</v>
      </c>
      <c r="K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7">
        <f t="shared" ref="AE167" si="462">AB167+AC167+AD167</f>
        <v>0</v>
      </c>
      <c r="AF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7">
        <f t="shared" ref="AI167" si="463">AF167+AG167+AH167</f>
        <v>0</v>
      </c>
      <c r="AJ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7">
        <f t="shared" ref="AM167" si="464">AJ167+AK167+AL167</f>
        <v>0</v>
      </c>
      <c r="AN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7">
        <f t="shared" ref="AQ167" si="465">AN167+AO167+AP167</f>
        <v>0</v>
      </c>
      <c r="AR167" s="177">
        <f t="shared" ref="AR167" si="466">AE167+AI167+AM167+AQ167</f>
        <v>0</v>
      </c>
    </row>
    <row r="168" spans="2:44" x14ac:dyDescent="0.25">
      <c r="B168" s="427" t="s">
        <v>303</v>
      </c>
      <c r="C168" s="176" t="s">
        <v>885</v>
      </c>
      <c r="D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7">
        <f t="shared" si="300"/>
        <v>0</v>
      </c>
      <c r="G168" s="177"/>
      <c r="H168" s="177">
        <f t="shared" si="452"/>
        <v>0</v>
      </c>
      <c r="I168" s="177"/>
      <c r="J168" s="177">
        <f t="shared" si="453"/>
        <v>0</v>
      </c>
      <c r="K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7">
        <f t="shared" si="454"/>
        <v>0</v>
      </c>
      <c r="AF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7">
        <f t="shared" si="455"/>
        <v>0</v>
      </c>
      <c r="AJ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7">
        <f t="shared" si="456"/>
        <v>0</v>
      </c>
      <c r="AN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7">
        <f t="shared" si="457"/>
        <v>0</v>
      </c>
      <c r="AR168" s="177">
        <f t="shared" si="458"/>
        <v>0</v>
      </c>
    </row>
    <row r="169" spans="2:44" x14ac:dyDescent="0.25">
      <c r="B169" s="427" t="s">
        <v>304</v>
      </c>
      <c r="C169" s="176" t="s">
        <v>886</v>
      </c>
      <c r="D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7">
        <f t="shared" ref="F169:F177" si="467">D169+E169</f>
        <v>0</v>
      </c>
      <c r="G169" s="177"/>
      <c r="H169" s="177">
        <f t="shared" ref="H169:H177" si="468">F169-G169</f>
        <v>0</v>
      </c>
      <c r="I169" s="177"/>
      <c r="J169" s="177">
        <f t="shared" ref="J169:J177" si="469">F169-I169</f>
        <v>0</v>
      </c>
      <c r="K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7">
        <f t="shared" ref="AE169:AE177" si="470">AB169+AC169+AD169</f>
        <v>0</v>
      </c>
      <c r="AF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7">
        <f t="shared" ref="AI169:AI177" si="471">AF169+AG169+AH169</f>
        <v>0</v>
      </c>
      <c r="AJ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7">
        <f t="shared" ref="AM169:AM177" si="472">AJ169+AK169+AL169</f>
        <v>0</v>
      </c>
      <c r="AN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7">
        <f t="shared" ref="AQ169:AQ177" si="473">AN169+AO169+AP169</f>
        <v>0</v>
      </c>
      <c r="AR169" s="177">
        <f t="shared" ref="AR169:AR177" si="474">AE169+AI169+AM169+AQ169</f>
        <v>0</v>
      </c>
    </row>
    <row r="170" spans="2:44" x14ac:dyDescent="0.25">
      <c r="B170" s="427" t="s">
        <v>305</v>
      </c>
      <c r="C170" s="176" t="s">
        <v>887</v>
      </c>
      <c r="D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v>
      </c>
      <c r="F170" s="177">
        <f t="shared" si="467"/>
        <v>1600</v>
      </c>
      <c r="G170" s="177"/>
      <c r="H170" s="177">
        <f t="shared" si="468"/>
        <v>1600</v>
      </c>
      <c r="I170" s="177"/>
      <c r="J170" s="177">
        <f t="shared" si="469"/>
        <v>1600</v>
      </c>
      <c r="K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v>
      </c>
      <c r="U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7">
        <f t="shared" si="470"/>
        <v>0</v>
      </c>
      <c r="AF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v>
      </c>
      <c r="AH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7">
        <f t="shared" si="471"/>
        <v>1250</v>
      </c>
      <c r="AJ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v>
      </c>
      <c r="AM170" s="177">
        <f t="shared" si="472"/>
        <v>350</v>
      </c>
      <c r="AN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7">
        <f t="shared" si="473"/>
        <v>0</v>
      </c>
      <c r="AR170" s="177">
        <f t="shared" si="474"/>
        <v>1600</v>
      </c>
    </row>
    <row r="171" spans="2:44" x14ac:dyDescent="0.25">
      <c r="B171" s="427" t="s">
        <v>306</v>
      </c>
      <c r="C171" s="176" t="s">
        <v>888</v>
      </c>
      <c r="D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118000</v>
      </c>
      <c r="E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33450</v>
      </c>
      <c r="F171" s="177">
        <f t="shared" si="467"/>
        <v>151450</v>
      </c>
      <c r="G171" s="177"/>
      <c r="H171" s="177">
        <f t="shared" si="468"/>
        <v>151450</v>
      </c>
      <c r="I171" s="177"/>
      <c r="J171" s="177">
        <f t="shared" si="469"/>
        <v>151450</v>
      </c>
      <c r="K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12250</v>
      </c>
      <c r="L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102500</v>
      </c>
      <c r="M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25700</v>
      </c>
      <c r="N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O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P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W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C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127750</v>
      </c>
      <c r="AD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E171" s="177">
        <f t="shared" si="470"/>
        <v>137250</v>
      </c>
      <c r="AF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v>
      </c>
      <c r="AG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6500</v>
      </c>
      <c r="AI171" s="177">
        <f t="shared" si="471"/>
        <v>9200</v>
      </c>
      <c r="AJ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M171" s="177">
        <f t="shared" si="472"/>
        <v>5000</v>
      </c>
      <c r="AN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7">
        <f t="shared" si="473"/>
        <v>0</v>
      </c>
      <c r="AR171" s="177">
        <f t="shared" si="474"/>
        <v>151450</v>
      </c>
    </row>
    <row r="172" spans="2:44" x14ac:dyDescent="0.25">
      <c r="B172" s="427" t="s">
        <v>307</v>
      </c>
      <c r="C172" s="176" t="s">
        <v>889</v>
      </c>
      <c r="D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66600</v>
      </c>
      <c r="F172" s="177">
        <f t="shared" si="467"/>
        <v>66600</v>
      </c>
      <c r="G172" s="177"/>
      <c r="H172" s="177">
        <f t="shared" si="468"/>
        <v>66600</v>
      </c>
      <c r="I172" s="177"/>
      <c r="J172" s="177">
        <f t="shared" si="469"/>
        <v>66600</v>
      </c>
      <c r="K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26600</v>
      </c>
      <c r="L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N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66600</v>
      </c>
      <c r="AD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7">
        <f t="shared" si="470"/>
        <v>66600</v>
      </c>
      <c r="AF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7">
        <f t="shared" si="471"/>
        <v>0</v>
      </c>
      <c r="AJ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7">
        <f t="shared" si="472"/>
        <v>0</v>
      </c>
      <c r="AN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7">
        <f t="shared" si="473"/>
        <v>0</v>
      </c>
      <c r="AR172" s="177">
        <f t="shared" si="474"/>
        <v>66600</v>
      </c>
    </row>
    <row r="173" spans="2:44" x14ac:dyDescent="0.25">
      <c r="B173" s="427" t="s">
        <v>308</v>
      </c>
      <c r="C173" s="176" t="s">
        <v>890</v>
      </c>
      <c r="D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7">
        <f t="shared" si="467"/>
        <v>0</v>
      </c>
      <c r="G173" s="177"/>
      <c r="H173" s="177">
        <f t="shared" si="468"/>
        <v>0</v>
      </c>
      <c r="I173" s="177"/>
      <c r="J173" s="177">
        <f t="shared" si="469"/>
        <v>0</v>
      </c>
      <c r="K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7">
        <f t="shared" si="470"/>
        <v>0</v>
      </c>
      <c r="AF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7">
        <f t="shared" si="471"/>
        <v>0</v>
      </c>
      <c r="AJ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7">
        <f t="shared" si="472"/>
        <v>0</v>
      </c>
      <c r="AN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7">
        <f t="shared" si="473"/>
        <v>0</v>
      </c>
      <c r="AR173" s="177">
        <f t="shared" si="474"/>
        <v>0</v>
      </c>
    </row>
    <row r="174" spans="2:44" x14ac:dyDescent="0.25">
      <c r="B174" s="427" t="s">
        <v>309</v>
      </c>
      <c r="C174" s="176" t="s">
        <v>891</v>
      </c>
      <c r="D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7">
        <f t="shared" si="467"/>
        <v>0</v>
      </c>
      <c r="G174" s="177"/>
      <c r="H174" s="177">
        <f t="shared" si="468"/>
        <v>0</v>
      </c>
      <c r="I174" s="177"/>
      <c r="J174" s="177">
        <f t="shared" si="469"/>
        <v>0</v>
      </c>
      <c r="K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7">
        <f t="shared" si="470"/>
        <v>0</v>
      </c>
      <c r="AF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7">
        <f t="shared" si="471"/>
        <v>0</v>
      </c>
      <c r="AJ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7">
        <f t="shared" si="472"/>
        <v>0</v>
      </c>
      <c r="AN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7">
        <f t="shared" si="473"/>
        <v>0</v>
      </c>
      <c r="AR174" s="177">
        <f t="shared" si="474"/>
        <v>0</v>
      </c>
    </row>
    <row r="175" spans="2:44" x14ac:dyDescent="0.25">
      <c r="B175" s="427" t="s">
        <v>310</v>
      </c>
      <c r="C175" s="176" t="s">
        <v>892</v>
      </c>
      <c r="D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7">
        <f t="shared" si="467"/>
        <v>0</v>
      </c>
      <c r="G175" s="177"/>
      <c r="H175" s="177">
        <f t="shared" si="468"/>
        <v>0</v>
      </c>
      <c r="I175" s="177"/>
      <c r="J175" s="177">
        <f t="shared" si="469"/>
        <v>0</v>
      </c>
      <c r="K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7">
        <f t="shared" si="470"/>
        <v>0</v>
      </c>
      <c r="AF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7">
        <f t="shared" si="471"/>
        <v>0</v>
      </c>
      <c r="AJ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7">
        <f t="shared" si="472"/>
        <v>0</v>
      </c>
      <c r="AN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7">
        <f t="shared" si="473"/>
        <v>0</v>
      </c>
      <c r="AR175" s="177">
        <f t="shared" si="474"/>
        <v>0</v>
      </c>
    </row>
    <row r="176" spans="2:44" x14ac:dyDescent="0.25">
      <c r="B176" s="427" t="s">
        <v>311</v>
      </c>
      <c r="C176" s="176" t="s">
        <v>893</v>
      </c>
      <c r="D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7">
        <f t="shared" si="467"/>
        <v>0</v>
      </c>
      <c r="G176" s="177"/>
      <c r="H176" s="177">
        <f t="shared" si="468"/>
        <v>0</v>
      </c>
      <c r="I176" s="177"/>
      <c r="J176" s="177">
        <f t="shared" si="469"/>
        <v>0</v>
      </c>
      <c r="K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7">
        <f t="shared" si="470"/>
        <v>0</v>
      </c>
      <c r="AF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7">
        <f t="shared" si="471"/>
        <v>0</v>
      </c>
      <c r="AJ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7">
        <f t="shared" si="472"/>
        <v>0</v>
      </c>
      <c r="AN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7">
        <f t="shared" si="473"/>
        <v>0</v>
      </c>
      <c r="AR176" s="177">
        <f t="shared" si="474"/>
        <v>0</v>
      </c>
    </row>
    <row r="177" spans="2:44" x14ac:dyDescent="0.25">
      <c r="B177" s="427" t="s">
        <v>312</v>
      </c>
      <c r="C177" s="176" t="s">
        <v>894</v>
      </c>
      <c r="D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7">
        <f t="shared" si="467"/>
        <v>0</v>
      </c>
      <c r="G177" s="177"/>
      <c r="H177" s="177">
        <f t="shared" si="468"/>
        <v>0</v>
      </c>
      <c r="I177" s="177"/>
      <c r="J177" s="177">
        <f t="shared" si="469"/>
        <v>0</v>
      </c>
      <c r="K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7">
        <f t="shared" si="470"/>
        <v>0</v>
      </c>
      <c r="AF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7">
        <f t="shared" si="471"/>
        <v>0</v>
      </c>
      <c r="AJ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7">
        <f t="shared" si="472"/>
        <v>0</v>
      </c>
      <c r="AN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7">
        <f t="shared" si="473"/>
        <v>0</v>
      </c>
      <c r="AR177" s="177">
        <f t="shared" si="474"/>
        <v>0</v>
      </c>
    </row>
    <row r="178" spans="2:44" x14ac:dyDescent="0.25">
      <c r="B178" s="427" t="s">
        <v>313</v>
      </c>
      <c r="C178" s="176" t="s">
        <v>895</v>
      </c>
      <c r="D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7">
        <f t="shared" ref="F178:F185" si="475">D178+E178</f>
        <v>0</v>
      </c>
      <c r="G178" s="177"/>
      <c r="H178" s="177">
        <f t="shared" ref="H178:H185" si="476">F178-G178</f>
        <v>0</v>
      </c>
      <c r="I178" s="177"/>
      <c r="J178" s="177">
        <f t="shared" ref="J178:J185" si="477">F178-I178</f>
        <v>0</v>
      </c>
      <c r="K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7">
        <f t="shared" ref="AE178:AE185" si="478">AB178+AC178+AD178</f>
        <v>0</v>
      </c>
      <c r="AF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7">
        <f t="shared" ref="AI178:AI185" si="479">AF178+AG178+AH178</f>
        <v>0</v>
      </c>
      <c r="AJ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7">
        <f t="shared" ref="AM178:AM185" si="480">AJ178+AK178+AL178</f>
        <v>0</v>
      </c>
      <c r="AN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7">
        <f t="shared" ref="AQ178:AQ185" si="481">AN178+AO178+AP178</f>
        <v>0</v>
      </c>
      <c r="AR178" s="177">
        <f t="shared" ref="AR178:AR185" si="482">AE178+AI178+AM178+AQ178</f>
        <v>0</v>
      </c>
    </row>
    <row r="179" spans="2:44" x14ac:dyDescent="0.25">
      <c r="B179" s="427" t="s">
        <v>314</v>
      </c>
      <c r="C179" s="176" t="s">
        <v>895</v>
      </c>
      <c r="D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7">
        <f t="shared" si="475"/>
        <v>0</v>
      </c>
      <c r="G179" s="177"/>
      <c r="H179" s="177">
        <f t="shared" si="476"/>
        <v>0</v>
      </c>
      <c r="I179" s="177"/>
      <c r="J179" s="177">
        <f t="shared" si="477"/>
        <v>0</v>
      </c>
      <c r="K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7">
        <f t="shared" si="478"/>
        <v>0</v>
      </c>
      <c r="AF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7">
        <f t="shared" si="479"/>
        <v>0</v>
      </c>
      <c r="AJ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7">
        <f t="shared" si="480"/>
        <v>0</v>
      </c>
      <c r="AN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7">
        <f t="shared" si="481"/>
        <v>0</v>
      </c>
      <c r="AR179" s="177">
        <f t="shared" si="482"/>
        <v>0</v>
      </c>
    </row>
    <row r="180" spans="2:44" x14ac:dyDescent="0.25">
      <c r="B180" s="427" t="s">
        <v>315</v>
      </c>
      <c r="C180" s="176" t="s">
        <v>896</v>
      </c>
      <c r="D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7">
        <f t="shared" si="475"/>
        <v>0</v>
      </c>
      <c r="G180" s="177"/>
      <c r="H180" s="177">
        <f t="shared" si="476"/>
        <v>0</v>
      </c>
      <c r="I180" s="177"/>
      <c r="J180" s="177">
        <f t="shared" si="477"/>
        <v>0</v>
      </c>
      <c r="K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7">
        <f t="shared" si="478"/>
        <v>0</v>
      </c>
      <c r="AF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7">
        <f t="shared" si="479"/>
        <v>0</v>
      </c>
      <c r="AJ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7">
        <f t="shared" si="480"/>
        <v>0</v>
      </c>
      <c r="AN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7">
        <f t="shared" si="481"/>
        <v>0</v>
      </c>
      <c r="AR180" s="177">
        <f t="shared" si="482"/>
        <v>0</v>
      </c>
    </row>
    <row r="181" spans="2:44" x14ac:dyDescent="0.25">
      <c r="B181" s="427" t="s">
        <v>316</v>
      </c>
      <c r="C181" s="176" t="s">
        <v>897</v>
      </c>
      <c r="D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7">
        <f t="shared" si="475"/>
        <v>0</v>
      </c>
      <c r="G181" s="177"/>
      <c r="H181" s="177">
        <f t="shared" si="476"/>
        <v>0</v>
      </c>
      <c r="I181" s="177"/>
      <c r="J181" s="177">
        <f t="shared" si="477"/>
        <v>0</v>
      </c>
      <c r="K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7">
        <f t="shared" si="478"/>
        <v>0</v>
      </c>
      <c r="AF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7">
        <f t="shared" si="479"/>
        <v>0</v>
      </c>
      <c r="AJ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7">
        <f t="shared" si="480"/>
        <v>0</v>
      </c>
      <c r="AN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7">
        <f t="shared" si="481"/>
        <v>0</v>
      </c>
      <c r="AR181" s="177">
        <f t="shared" si="482"/>
        <v>0</v>
      </c>
    </row>
    <row r="182" spans="2:44" x14ac:dyDescent="0.25">
      <c r="B182" s="427" t="s">
        <v>317</v>
      </c>
      <c r="C182" s="176" t="s">
        <v>898</v>
      </c>
      <c r="D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7">
        <f t="shared" si="475"/>
        <v>0</v>
      </c>
      <c r="G182" s="177"/>
      <c r="H182" s="177">
        <f t="shared" si="476"/>
        <v>0</v>
      </c>
      <c r="I182" s="177"/>
      <c r="J182" s="177">
        <f t="shared" si="477"/>
        <v>0</v>
      </c>
      <c r="K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7">
        <f t="shared" si="478"/>
        <v>0</v>
      </c>
      <c r="AF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7">
        <f t="shared" si="479"/>
        <v>0</v>
      </c>
      <c r="AJ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7">
        <f t="shared" si="480"/>
        <v>0</v>
      </c>
      <c r="AN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7">
        <f t="shared" si="481"/>
        <v>0</v>
      </c>
      <c r="AR182" s="177">
        <f t="shared" si="482"/>
        <v>0</v>
      </c>
    </row>
    <row r="183" spans="2:44" x14ac:dyDescent="0.25">
      <c r="B183" s="427" t="s">
        <v>318</v>
      </c>
      <c r="C183" s="176" t="s">
        <v>898</v>
      </c>
      <c r="D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7">
        <f t="shared" si="475"/>
        <v>0</v>
      </c>
      <c r="G183" s="177"/>
      <c r="H183" s="177">
        <f t="shared" si="476"/>
        <v>0</v>
      </c>
      <c r="I183" s="177"/>
      <c r="J183" s="177">
        <f t="shared" si="477"/>
        <v>0</v>
      </c>
      <c r="K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7">
        <f t="shared" si="478"/>
        <v>0</v>
      </c>
      <c r="AF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7">
        <f t="shared" si="479"/>
        <v>0</v>
      </c>
      <c r="AJ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7">
        <f t="shared" si="480"/>
        <v>0</v>
      </c>
      <c r="AN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7">
        <f t="shared" si="481"/>
        <v>0</v>
      </c>
      <c r="AR183" s="177">
        <f t="shared" si="482"/>
        <v>0</v>
      </c>
    </row>
    <row r="184" spans="2:44" x14ac:dyDescent="0.25">
      <c r="B184" s="427" t="s">
        <v>319</v>
      </c>
      <c r="C184" s="176" t="s">
        <v>899</v>
      </c>
      <c r="D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7">
        <f t="shared" si="475"/>
        <v>0</v>
      </c>
      <c r="G184" s="177"/>
      <c r="H184" s="177">
        <f t="shared" si="476"/>
        <v>0</v>
      </c>
      <c r="I184" s="177"/>
      <c r="J184" s="177">
        <f t="shared" si="477"/>
        <v>0</v>
      </c>
      <c r="K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7">
        <f t="shared" si="478"/>
        <v>0</v>
      </c>
      <c r="AF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7">
        <f t="shared" si="479"/>
        <v>0</v>
      </c>
      <c r="AJ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7">
        <f t="shared" si="480"/>
        <v>0</v>
      </c>
      <c r="AN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7">
        <f t="shared" si="481"/>
        <v>0</v>
      </c>
      <c r="AR184" s="177">
        <f t="shared" si="482"/>
        <v>0</v>
      </c>
    </row>
    <row r="185" spans="2:44" x14ac:dyDescent="0.25">
      <c r="B185" s="427" t="s">
        <v>320</v>
      </c>
      <c r="C185" s="176" t="s">
        <v>900</v>
      </c>
      <c r="D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7">
        <f t="shared" si="475"/>
        <v>0</v>
      </c>
      <c r="G185" s="177"/>
      <c r="H185" s="177">
        <f t="shared" si="476"/>
        <v>0</v>
      </c>
      <c r="I185" s="177"/>
      <c r="J185" s="177">
        <f t="shared" si="477"/>
        <v>0</v>
      </c>
      <c r="K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7">
        <f t="shared" si="478"/>
        <v>0</v>
      </c>
      <c r="AF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7">
        <f t="shared" si="479"/>
        <v>0</v>
      </c>
      <c r="AJ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7">
        <f t="shared" si="480"/>
        <v>0</v>
      </c>
      <c r="AN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7">
        <f t="shared" si="481"/>
        <v>0</v>
      </c>
      <c r="AR185" s="177">
        <f t="shared" si="482"/>
        <v>0</v>
      </c>
    </row>
    <row r="186" spans="2:44" x14ac:dyDescent="0.25">
      <c r="B186" s="427" t="s">
        <v>321</v>
      </c>
      <c r="C186" s="176" t="s">
        <v>901</v>
      </c>
      <c r="D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7">
        <f t="shared" ref="F186:F189" si="483">D186+E186</f>
        <v>0</v>
      </c>
      <c r="G186" s="177"/>
      <c r="H186" s="177">
        <f t="shared" ref="H186:H189" si="484">F186-G186</f>
        <v>0</v>
      </c>
      <c r="I186" s="177"/>
      <c r="J186" s="177">
        <f t="shared" ref="J186:J189" si="485">F186-I186</f>
        <v>0</v>
      </c>
      <c r="K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7">
        <f t="shared" ref="AE186:AE189" si="486">AB186+AC186+AD186</f>
        <v>0</v>
      </c>
      <c r="AF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7">
        <f t="shared" ref="AI186:AI189" si="487">AF186+AG186+AH186</f>
        <v>0</v>
      </c>
      <c r="AJ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7">
        <f t="shared" ref="AM186:AM189" si="488">AJ186+AK186+AL186</f>
        <v>0</v>
      </c>
      <c r="AN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7">
        <f t="shared" ref="AQ186:AQ189" si="489">AN186+AO186+AP186</f>
        <v>0</v>
      </c>
      <c r="AR186" s="177">
        <f t="shared" ref="AR186:AR189" si="490">AE186+AI186+AM186+AQ186</f>
        <v>0</v>
      </c>
    </row>
    <row r="187" spans="2:44" x14ac:dyDescent="0.25">
      <c r="B187" s="427" t="s">
        <v>322</v>
      </c>
      <c r="C187" s="176" t="s">
        <v>902</v>
      </c>
      <c r="D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7">
        <f t="shared" si="483"/>
        <v>0</v>
      </c>
      <c r="G187" s="177"/>
      <c r="H187" s="177">
        <f t="shared" si="484"/>
        <v>0</v>
      </c>
      <c r="I187" s="177"/>
      <c r="J187" s="177">
        <f t="shared" si="485"/>
        <v>0</v>
      </c>
      <c r="K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7">
        <f t="shared" si="486"/>
        <v>0</v>
      </c>
      <c r="AF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7">
        <f t="shared" si="487"/>
        <v>0</v>
      </c>
      <c r="AJ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7">
        <f t="shared" si="488"/>
        <v>0</v>
      </c>
      <c r="AN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7">
        <f t="shared" si="489"/>
        <v>0</v>
      </c>
      <c r="AR187" s="177">
        <f t="shared" si="490"/>
        <v>0</v>
      </c>
    </row>
    <row r="188" spans="2:44" x14ac:dyDescent="0.25">
      <c r="B188" s="427" t="s">
        <v>323</v>
      </c>
      <c r="C188" s="176" t="s">
        <v>903</v>
      </c>
      <c r="D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7">
        <f t="shared" si="483"/>
        <v>0</v>
      </c>
      <c r="G188" s="177"/>
      <c r="H188" s="177">
        <f t="shared" si="484"/>
        <v>0</v>
      </c>
      <c r="I188" s="177"/>
      <c r="J188" s="177">
        <f t="shared" si="485"/>
        <v>0</v>
      </c>
      <c r="K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7">
        <f t="shared" si="486"/>
        <v>0</v>
      </c>
      <c r="AF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7">
        <f t="shared" si="487"/>
        <v>0</v>
      </c>
      <c r="AJ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7">
        <f t="shared" si="488"/>
        <v>0</v>
      </c>
      <c r="AN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7">
        <f t="shared" si="489"/>
        <v>0</v>
      </c>
      <c r="AR188" s="177">
        <f t="shared" si="490"/>
        <v>0</v>
      </c>
    </row>
    <row r="189" spans="2:44" x14ac:dyDescent="0.25">
      <c r="B189" s="427" t="s">
        <v>324</v>
      </c>
      <c r="C189" s="176" t="s">
        <v>904</v>
      </c>
      <c r="D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726708.97749999992</v>
      </c>
      <c r="F189" s="177">
        <f t="shared" si="483"/>
        <v>726708.97749999992</v>
      </c>
      <c r="G189" s="177"/>
      <c r="H189" s="177">
        <f t="shared" si="484"/>
        <v>726708.97749999992</v>
      </c>
      <c r="I189" s="177"/>
      <c r="J189" s="177">
        <f t="shared" si="485"/>
        <v>726708.97749999992</v>
      </c>
      <c r="K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23044.5</v>
      </c>
      <c r="L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422808.43</v>
      </c>
      <c r="V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280856.04749999999</v>
      </c>
      <c r="W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445852.93</v>
      </c>
      <c r="AD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7">
        <f t="shared" si="486"/>
        <v>445852.93</v>
      </c>
      <c r="AF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7">
        <f t="shared" si="487"/>
        <v>0</v>
      </c>
      <c r="AJ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280856.04749999999</v>
      </c>
      <c r="AK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7">
        <f t="shared" si="488"/>
        <v>280856.04749999999</v>
      </c>
      <c r="AN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7">
        <f t="shared" si="489"/>
        <v>0</v>
      </c>
      <c r="AR189" s="177">
        <f t="shared" si="490"/>
        <v>726708.97750000004</v>
      </c>
    </row>
    <row r="190" spans="2:44" x14ac:dyDescent="0.25">
      <c r="B190" s="184" t="s">
        <v>325</v>
      </c>
      <c r="C190" s="185" t="s">
        <v>905</v>
      </c>
      <c r="D190" s="186">
        <f>D191+D199</f>
        <v>0</v>
      </c>
      <c r="E190" s="186">
        <f>E191+E199</f>
        <v>1174386.56</v>
      </c>
      <c r="F190" s="186">
        <f t="shared" si="300"/>
        <v>1174386.56</v>
      </c>
      <c r="G190" s="186">
        <f>G191+G199</f>
        <v>0</v>
      </c>
      <c r="H190" s="186">
        <f t="shared" si="4"/>
        <v>1174386.56</v>
      </c>
      <c r="I190" s="186">
        <f>I191+I199</f>
        <v>0</v>
      </c>
      <c r="J190" s="186">
        <f t="shared" si="5"/>
        <v>1174386.56</v>
      </c>
      <c r="K190" s="186">
        <f>K191+K199</f>
        <v>250075.43</v>
      </c>
      <c r="L190" s="186">
        <f t="shared" ref="L190:AA190" si="491">L191+L199</f>
        <v>236800</v>
      </c>
      <c r="M190" s="186">
        <f t="shared" si="491"/>
        <v>0</v>
      </c>
      <c r="N190" s="186">
        <f t="shared" si="491"/>
        <v>41190</v>
      </c>
      <c r="O190" s="186">
        <f t="shared" si="491"/>
        <v>26650</v>
      </c>
      <c r="P190" s="186">
        <f t="shared" si="491"/>
        <v>0</v>
      </c>
      <c r="Q190" s="186">
        <f t="shared" si="491"/>
        <v>0</v>
      </c>
      <c r="R190" s="186">
        <f t="shared" si="491"/>
        <v>0</v>
      </c>
      <c r="S190" s="186">
        <f t="shared" si="491"/>
        <v>0</v>
      </c>
      <c r="T190" s="186">
        <f t="shared" si="491"/>
        <v>0</v>
      </c>
      <c r="U190" s="186">
        <f t="shared" si="491"/>
        <v>98571.43</v>
      </c>
      <c r="V190" s="186">
        <f t="shared" si="491"/>
        <v>420199.7</v>
      </c>
      <c r="W190" s="186">
        <f t="shared" si="491"/>
        <v>0</v>
      </c>
      <c r="X190" s="186">
        <f t="shared" si="491"/>
        <v>0</v>
      </c>
      <c r="Y190" s="186">
        <f t="shared" ref="Y190:Z190" si="492">Y191+Y199</f>
        <v>0</v>
      </c>
      <c r="Z190" s="186">
        <f t="shared" si="492"/>
        <v>56900</v>
      </c>
      <c r="AA190" s="186">
        <f t="shared" si="491"/>
        <v>0</v>
      </c>
      <c r="AB190" s="186">
        <f t="shared" ref="AB190" si="493">AB191+AB199</f>
        <v>170700</v>
      </c>
      <c r="AC190" s="186">
        <f t="shared" ref="AC190" si="494">AC191+AC199</f>
        <v>253221.43</v>
      </c>
      <c r="AD190" s="186">
        <f t="shared" ref="AD190" si="495">AD191+AD199</f>
        <v>41190</v>
      </c>
      <c r="AE190" s="186">
        <f t="shared" si="9"/>
        <v>465111.43</v>
      </c>
      <c r="AF190" s="186">
        <f t="shared" ref="AF190" si="496">AF191+AF199</f>
        <v>35000</v>
      </c>
      <c r="AG190" s="186">
        <f t="shared" ref="AG190" si="497">AG191+AG199</f>
        <v>34992</v>
      </c>
      <c r="AH190" s="186">
        <f t="shared" ref="AH190" si="498">AH191+AH199</f>
        <v>78233.429999999993</v>
      </c>
      <c r="AI190" s="186">
        <f t="shared" si="10"/>
        <v>148225.43</v>
      </c>
      <c r="AJ190" s="186">
        <f t="shared" ref="AJ190" si="499">AJ191+AJ199</f>
        <v>408199.7</v>
      </c>
      <c r="AK190" s="186">
        <f t="shared" ref="AK190" si="500">AK191+AK199</f>
        <v>0</v>
      </c>
      <c r="AL190" s="186">
        <f t="shared" ref="AL190" si="501">AL191+AL199</f>
        <v>152850</v>
      </c>
      <c r="AM190" s="186">
        <f t="shared" si="11"/>
        <v>561049.69999999995</v>
      </c>
      <c r="AN190" s="186">
        <f t="shared" ref="AN190" si="502">AN191+AN199</f>
        <v>0</v>
      </c>
      <c r="AO190" s="186">
        <f t="shared" ref="AO190" si="503">AO191+AO199</f>
        <v>0</v>
      </c>
      <c r="AP190" s="186">
        <f t="shared" ref="AP190" si="504">AP191+AP199</f>
        <v>0</v>
      </c>
      <c r="AQ190" s="186">
        <f t="shared" si="12"/>
        <v>0</v>
      </c>
      <c r="AR190" s="186">
        <f t="shared" si="13"/>
        <v>1174386.56</v>
      </c>
    </row>
    <row r="191" spans="2:44" x14ac:dyDescent="0.25">
      <c r="B191" s="184" t="s">
        <v>326</v>
      </c>
      <c r="C191" s="185" t="s">
        <v>906</v>
      </c>
      <c r="D191" s="186">
        <f>SUM(D192:D198)</f>
        <v>0</v>
      </c>
      <c r="E191" s="186">
        <f>SUM(E192:E198)</f>
        <v>718613.13</v>
      </c>
      <c r="F191" s="186">
        <f>D191+E191</f>
        <v>718613.13</v>
      </c>
      <c r="G191" s="186">
        <f>SUM(G192:G198)</f>
        <v>0</v>
      </c>
      <c r="H191" s="186">
        <f>F191-G191</f>
        <v>718613.13</v>
      </c>
      <c r="I191" s="186">
        <f>SUM(I192:I198)</f>
        <v>0</v>
      </c>
      <c r="J191" s="186">
        <f>F191-I191</f>
        <v>718613.13</v>
      </c>
      <c r="K191" s="186">
        <f t="shared" ref="K191:AD191" si="505">SUM(K192:K198)</f>
        <v>43842</v>
      </c>
      <c r="L191" s="186">
        <f t="shared" si="505"/>
        <v>88000</v>
      </c>
      <c r="M191" s="186">
        <f t="shared" si="505"/>
        <v>0</v>
      </c>
      <c r="N191" s="186">
        <f t="shared" si="505"/>
        <v>24000</v>
      </c>
      <c r="O191" s="186">
        <f t="shared" si="505"/>
        <v>0</v>
      </c>
      <c r="P191" s="186">
        <f t="shared" ref="P191:Q191" si="506">SUM(P192:P198)</f>
        <v>0</v>
      </c>
      <c r="Q191" s="186">
        <f t="shared" si="506"/>
        <v>0</v>
      </c>
      <c r="R191" s="186">
        <f t="shared" si="505"/>
        <v>0</v>
      </c>
      <c r="S191" s="186">
        <f t="shared" si="505"/>
        <v>0</v>
      </c>
      <c r="T191" s="186">
        <f t="shared" ref="T191" si="507">SUM(T192:T198)</f>
        <v>0</v>
      </c>
      <c r="U191" s="186">
        <f t="shared" si="505"/>
        <v>98571.43</v>
      </c>
      <c r="V191" s="186">
        <f t="shared" si="505"/>
        <v>420199.7</v>
      </c>
      <c r="W191" s="186">
        <f t="shared" ref="W191" si="508">SUM(W192:W198)</f>
        <v>0</v>
      </c>
      <c r="X191" s="186">
        <f t="shared" si="505"/>
        <v>0</v>
      </c>
      <c r="Y191" s="186">
        <f t="shared" ref="Y191:Z191" si="509">SUM(Y192:Y198)</f>
        <v>0</v>
      </c>
      <c r="Z191" s="186">
        <f t="shared" si="509"/>
        <v>0</v>
      </c>
      <c r="AA191" s="186">
        <f t="shared" si="505"/>
        <v>0</v>
      </c>
      <c r="AB191" s="186">
        <f t="shared" si="505"/>
        <v>0</v>
      </c>
      <c r="AC191" s="186">
        <f t="shared" si="505"/>
        <v>226571.43</v>
      </c>
      <c r="AD191" s="186">
        <f t="shared" si="505"/>
        <v>24000</v>
      </c>
      <c r="AE191" s="186">
        <f>AB191+AC191+AD191</f>
        <v>250571.43</v>
      </c>
      <c r="AF191" s="186">
        <f>SUM(AF192:AF198)</f>
        <v>0</v>
      </c>
      <c r="AG191" s="186">
        <f>SUM(AG192:AG198)</f>
        <v>16992</v>
      </c>
      <c r="AH191" s="186">
        <f>SUM(AH192:AH198)</f>
        <v>0</v>
      </c>
      <c r="AI191" s="186">
        <f>AF191+AG191+AH191</f>
        <v>16992</v>
      </c>
      <c r="AJ191" s="186">
        <f>SUM(AJ192:AJ198)</f>
        <v>408199.7</v>
      </c>
      <c r="AK191" s="186">
        <f>SUM(AK192:AK198)</f>
        <v>0</v>
      </c>
      <c r="AL191" s="186">
        <f>SUM(AL192:AL198)</f>
        <v>42850</v>
      </c>
      <c r="AM191" s="186">
        <f>AJ191+AK191+AL191</f>
        <v>451049.7</v>
      </c>
      <c r="AN191" s="186">
        <f>SUM(AN192:AN198)</f>
        <v>0</v>
      </c>
      <c r="AO191" s="186">
        <f>SUM(AO192:AO198)</f>
        <v>0</v>
      </c>
      <c r="AP191" s="186">
        <f>SUM(AP192:AP198)</f>
        <v>0</v>
      </c>
      <c r="AQ191" s="186">
        <f>AN191+AO191+AP191</f>
        <v>0</v>
      </c>
      <c r="AR191" s="186">
        <f>AE191+AI191+AM191+AQ191</f>
        <v>718613.13</v>
      </c>
    </row>
    <row r="192" spans="2:44" x14ac:dyDescent="0.25">
      <c r="B192" s="427" t="s">
        <v>327</v>
      </c>
      <c r="C192" s="176" t="s">
        <v>907</v>
      </c>
      <c r="D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7">
        <f t="shared" ref="F192:F194" si="510">D192+E192</f>
        <v>0</v>
      </c>
      <c r="G192" s="177"/>
      <c r="H192" s="177">
        <f>F192-G192</f>
        <v>0</v>
      </c>
      <c r="I192" s="177"/>
      <c r="J192" s="177">
        <f>F192-I192</f>
        <v>0</v>
      </c>
      <c r="K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7">
        <f>AB192+AC192+AD192</f>
        <v>0</v>
      </c>
      <c r="AF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7">
        <f>AF192+AG192+AH192</f>
        <v>0</v>
      </c>
      <c r="AJ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7">
        <f>AJ192+AK192+AL192</f>
        <v>0</v>
      </c>
      <c r="AN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7">
        <f>AN192+AO192+AP192</f>
        <v>0</v>
      </c>
      <c r="AR192" s="177">
        <f>AE192+AI192+AM192+AQ192</f>
        <v>0</v>
      </c>
    </row>
    <row r="193" spans="2:44" x14ac:dyDescent="0.25">
      <c r="B193" s="427" t="s">
        <v>328</v>
      </c>
      <c r="C193" s="176" t="s">
        <v>908</v>
      </c>
      <c r="D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67842</v>
      </c>
      <c r="F193" s="177">
        <f t="shared" ref="F193" si="511">D193+E193</f>
        <v>67842</v>
      </c>
      <c r="G193" s="177"/>
      <c r="H193" s="177">
        <f t="shared" ref="H193" si="512">F193-G193</f>
        <v>67842</v>
      </c>
      <c r="I193" s="177"/>
      <c r="J193" s="177">
        <f t="shared" ref="J193" si="513">F193-I193</f>
        <v>67842</v>
      </c>
      <c r="K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31842</v>
      </c>
      <c r="L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O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W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D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E193" s="177">
        <f t="shared" ref="AE193" si="514">AB193+AC193+AD193</f>
        <v>36000</v>
      </c>
      <c r="AF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16992</v>
      </c>
      <c r="AH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7">
        <f t="shared" ref="AI193" si="515">AF193+AG193+AH193</f>
        <v>16992</v>
      </c>
      <c r="AJ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14850</v>
      </c>
      <c r="AM193" s="177">
        <f t="shared" ref="AM193" si="516">AJ193+AK193+AL193</f>
        <v>14850</v>
      </c>
      <c r="AN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7">
        <f t="shared" ref="AQ193" si="517">AN193+AO193+AP193</f>
        <v>0</v>
      </c>
      <c r="AR193" s="177">
        <f t="shared" ref="AR193" si="518">AE193+AI193+AM193+AQ193</f>
        <v>67842</v>
      </c>
    </row>
    <row r="194" spans="2:44" x14ac:dyDescent="0.25">
      <c r="B194" s="427" t="s">
        <v>329</v>
      </c>
      <c r="C194" s="176" t="s">
        <v>909</v>
      </c>
      <c r="D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7">
        <f t="shared" si="510"/>
        <v>0</v>
      </c>
      <c r="G194" s="177"/>
      <c r="H194" s="177">
        <f>F194-G194</f>
        <v>0</v>
      </c>
      <c r="I194" s="177"/>
      <c r="J194" s="177">
        <f>F194-I194</f>
        <v>0</v>
      </c>
      <c r="K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7">
        <f>AB194+AC194+AD194</f>
        <v>0</v>
      </c>
      <c r="AF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7">
        <f>AF194+AG194+AH194</f>
        <v>0</v>
      </c>
      <c r="AJ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7">
        <f>AJ194+AK194+AL194</f>
        <v>0</v>
      </c>
      <c r="AN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7">
        <f>AN194+AO194+AP194</f>
        <v>0</v>
      </c>
      <c r="AR194" s="177">
        <f>AE194+AI194+AM194+AQ194</f>
        <v>0</v>
      </c>
    </row>
    <row r="195" spans="2:44" x14ac:dyDescent="0.25">
      <c r="B195" s="427" t="s">
        <v>330</v>
      </c>
      <c r="C195" s="176" t="s">
        <v>910</v>
      </c>
      <c r="D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7">
        <f>D195+E195</f>
        <v>0</v>
      </c>
      <c r="G195" s="177"/>
      <c r="H195" s="177">
        <f t="shared" ref="H195:H196" si="519">F195-G195</f>
        <v>0</v>
      </c>
      <c r="I195" s="177"/>
      <c r="J195" s="177">
        <f t="shared" ref="J195:J196" si="520">F195-I195</f>
        <v>0</v>
      </c>
      <c r="K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7">
        <f t="shared" ref="AE195:AE196" si="521">AB195+AC195+AD195</f>
        <v>0</v>
      </c>
      <c r="AF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7">
        <f t="shared" ref="AI195:AI196" si="522">AF195+AG195+AH195</f>
        <v>0</v>
      </c>
      <c r="AJ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7">
        <f t="shared" ref="AM195:AM196" si="523">AJ195+AK195+AL195</f>
        <v>0</v>
      </c>
      <c r="AN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7">
        <f t="shared" ref="AQ195:AQ196" si="524">AN195+AO195+AP195</f>
        <v>0</v>
      </c>
      <c r="AR195" s="177">
        <f t="shared" ref="AR195:AR196" si="525">AE195+AI195+AM195+AQ195</f>
        <v>0</v>
      </c>
    </row>
    <row r="196" spans="2:44" x14ac:dyDescent="0.25">
      <c r="B196" s="427" t="s">
        <v>331</v>
      </c>
      <c r="C196" s="176" t="s">
        <v>911</v>
      </c>
      <c r="D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650771.13</v>
      </c>
      <c r="F196" s="177">
        <f t="shared" ref="F196" si="526">D196+E196</f>
        <v>650771.13</v>
      </c>
      <c r="G196" s="177"/>
      <c r="H196" s="177">
        <f t="shared" si="519"/>
        <v>650771.13</v>
      </c>
      <c r="I196" s="177"/>
      <c r="J196" s="177">
        <f t="shared" si="520"/>
        <v>650771.13</v>
      </c>
      <c r="K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L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88000</v>
      </c>
      <c r="M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98571.43</v>
      </c>
      <c r="V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408199.7</v>
      </c>
      <c r="W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214571.43</v>
      </c>
      <c r="AD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7">
        <f t="shared" si="521"/>
        <v>214571.43</v>
      </c>
      <c r="AF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7">
        <f t="shared" si="522"/>
        <v>0</v>
      </c>
      <c r="AJ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408199.7</v>
      </c>
      <c r="AK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M196" s="177">
        <f t="shared" si="523"/>
        <v>436199.7</v>
      </c>
      <c r="AN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7">
        <f t="shared" si="524"/>
        <v>0</v>
      </c>
      <c r="AR196" s="177">
        <f t="shared" si="525"/>
        <v>650771.13</v>
      </c>
    </row>
    <row r="197" spans="2:44" x14ac:dyDescent="0.25">
      <c r="B197" s="427" t="s">
        <v>332</v>
      </c>
      <c r="C197" s="176" t="s">
        <v>912</v>
      </c>
      <c r="D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7">
        <f t="shared" ref="F197" si="527">D197+E197</f>
        <v>0</v>
      </c>
      <c r="G197" s="177"/>
      <c r="H197" s="177">
        <f>F197-G197</f>
        <v>0</v>
      </c>
      <c r="I197" s="177"/>
      <c r="J197" s="177">
        <f>F197-I197</f>
        <v>0</v>
      </c>
      <c r="K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7">
        <f>AB197+AC197+AD197</f>
        <v>0</v>
      </c>
      <c r="AF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7">
        <f>AF197+AG197+AH197</f>
        <v>0</v>
      </c>
      <c r="AJ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7">
        <f>AJ197+AK197+AL197</f>
        <v>0</v>
      </c>
      <c r="AN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7">
        <f>AN197+AO197+AP197</f>
        <v>0</v>
      </c>
      <c r="AR197" s="177">
        <f>AE197+AI197+AM197+AQ197</f>
        <v>0</v>
      </c>
    </row>
    <row r="198" spans="2:44" x14ac:dyDescent="0.25">
      <c r="B198" s="427" t="s">
        <v>333</v>
      </c>
      <c r="C198" s="176" t="s">
        <v>913</v>
      </c>
      <c r="D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7">
        <f>D198+E198</f>
        <v>0</v>
      </c>
      <c r="G198" s="177"/>
      <c r="H198" s="177">
        <f t="shared" ref="H198" si="528">F198-G198</f>
        <v>0</v>
      </c>
      <c r="I198" s="177"/>
      <c r="J198" s="177">
        <f t="shared" ref="J198" si="529">F198-I198</f>
        <v>0</v>
      </c>
      <c r="K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7">
        <f t="shared" ref="AE198" si="530">AB198+AC198+AD198</f>
        <v>0</v>
      </c>
      <c r="AF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7">
        <f t="shared" ref="AI198" si="531">AF198+AG198+AH198</f>
        <v>0</v>
      </c>
      <c r="AJ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7">
        <f t="shared" ref="AM198" si="532">AJ198+AK198+AL198</f>
        <v>0</v>
      </c>
      <c r="AN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7">
        <f t="shared" ref="AQ198" si="533">AN198+AO198+AP198</f>
        <v>0</v>
      </c>
      <c r="AR198" s="177">
        <f t="shared" ref="AR198" si="534">AE198+AI198+AM198+AQ198</f>
        <v>0</v>
      </c>
    </row>
    <row r="199" spans="2:44" x14ac:dyDescent="0.25">
      <c r="B199" s="184" t="s">
        <v>334</v>
      </c>
      <c r="C199" s="185" t="s">
        <v>914</v>
      </c>
      <c r="D199" s="186">
        <f>SUM(D200:D206)</f>
        <v>0</v>
      </c>
      <c r="E199" s="186">
        <f>SUM(E200:E206)</f>
        <v>455773.43</v>
      </c>
      <c r="F199" s="186">
        <f>D199+E199</f>
        <v>455773.43</v>
      </c>
      <c r="G199" s="186">
        <f t="shared" ref="G199:I199" si="535">SUM(G200:G206)</f>
        <v>0</v>
      </c>
      <c r="H199" s="186">
        <f>F199-G199</f>
        <v>455773.43</v>
      </c>
      <c r="I199" s="186">
        <f t="shared" si="535"/>
        <v>0</v>
      </c>
      <c r="J199" s="186">
        <f>F199-I199</f>
        <v>455773.43</v>
      </c>
      <c r="K199" s="186">
        <f t="shared" ref="K199:AP199" si="536">SUM(K200:K206)</f>
        <v>206233.43</v>
      </c>
      <c r="L199" s="186">
        <f t="shared" si="536"/>
        <v>148800</v>
      </c>
      <c r="M199" s="186">
        <f t="shared" si="536"/>
        <v>0</v>
      </c>
      <c r="N199" s="186">
        <f t="shared" si="536"/>
        <v>17190</v>
      </c>
      <c r="O199" s="186">
        <f t="shared" si="536"/>
        <v>26650</v>
      </c>
      <c r="P199" s="186">
        <f t="shared" ref="P199:Q199" si="537">SUM(P200:P206)</f>
        <v>0</v>
      </c>
      <c r="Q199" s="186">
        <f t="shared" si="537"/>
        <v>0</v>
      </c>
      <c r="R199" s="186">
        <f t="shared" si="536"/>
        <v>0</v>
      </c>
      <c r="S199" s="186">
        <f t="shared" si="536"/>
        <v>0</v>
      </c>
      <c r="T199" s="186">
        <f t="shared" ref="T199" si="538">SUM(T200:T206)</f>
        <v>0</v>
      </c>
      <c r="U199" s="186">
        <f t="shared" si="536"/>
        <v>0</v>
      </c>
      <c r="V199" s="186">
        <f t="shared" si="536"/>
        <v>0</v>
      </c>
      <c r="W199" s="186">
        <f t="shared" ref="W199" si="539">SUM(W200:W206)</f>
        <v>0</v>
      </c>
      <c r="X199" s="186">
        <f t="shared" si="536"/>
        <v>0</v>
      </c>
      <c r="Y199" s="186">
        <f t="shared" ref="Y199:Z199" si="540">SUM(Y200:Y206)</f>
        <v>0</v>
      </c>
      <c r="Z199" s="186">
        <f t="shared" si="540"/>
        <v>56900</v>
      </c>
      <c r="AA199" s="186">
        <f t="shared" si="536"/>
        <v>0</v>
      </c>
      <c r="AB199" s="186">
        <f t="shared" si="536"/>
        <v>170700</v>
      </c>
      <c r="AC199" s="186">
        <f t="shared" si="536"/>
        <v>26650</v>
      </c>
      <c r="AD199" s="186">
        <f t="shared" si="536"/>
        <v>17190</v>
      </c>
      <c r="AE199" s="186">
        <f>AB199+AC199+AD199</f>
        <v>214540</v>
      </c>
      <c r="AF199" s="186">
        <f t="shared" si="536"/>
        <v>35000</v>
      </c>
      <c r="AG199" s="186">
        <f t="shared" si="536"/>
        <v>18000</v>
      </c>
      <c r="AH199" s="186">
        <f t="shared" si="536"/>
        <v>78233.429999999993</v>
      </c>
      <c r="AI199" s="186">
        <f>AF199+AG199+AH199</f>
        <v>131233.43</v>
      </c>
      <c r="AJ199" s="186">
        <f t="shared" si="536"/>
        <v>0</v>
      </c>
      <c r="AK199" s="186">
        <f t="shared" si="536"/>
        <v>0</v>
      </c>
      <c r="AL199" s="186">
        <f t="shared" si="536"/>
        <v>110000</v>
      </c>
      <c r="AM199" s="186">
        <f>AJ199+AK199+AL199</f>
        <v>110000</v>
      </c>
      <c r="AN199" s="186">
        <f t="shared" si="536"/>
        <v>0</v>
      </c>
      <c r="AO199" s="186">
        <f t="shared" si="536"/>
        <v>0</v>
      </c>
      <c r="AP199" s="186">
        <f t="shared" si="536"/>
        <v>0</v>
      </c>
      <c r="AQ199" s="186">
        <f>AN199+AO199+AP199</f>
        <v>0</v>
      </c>
      <c r="AR199" s="186">
        <f>AE199+AI199+AM199+AQ199</f>
        <v>455773.43</v>
      </c>
    </row>
    <row r="200" spans="2:44" x14ac:dyDescent="0.25">
      <c r="B200" s="427" t="s">
        <v>335</v>
      </c>
      <c r="C200" s="176" t="s">
        <v>915</v>
      </c>
      <c r="D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7">
        <f>D200+E200</f>
        <v>0</v>
      </c>
      <c r="G200" s="177"/>
      <c r="H200" s="177">
        <f t="shared" ref="H200:H206" si="541">F200-G200</f>
        <v>0</v>
      </c>
      <c r="I200" s="177"/>
      <c r="J200" s="177">
        <f t="shared" ref="J200:J206" si="542">F200-I200</f>
        <v>0</v>
      </c>
      <c r="K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7">
        <f t="shared" ref="AE200:AE206" si="543">AB200+AC200+AD200</f>
        <v>0</v>
      </c>
      <c r="AF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7">
        <f t="shared" ref="AI200:AI206" si="544">AF200+AG200+AH200</f>
        <v>0</v>
      </c>
      <c r="AJ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7">
        <f t="shared" ref="AM200:AM206" si="545">AJ200+AK200+AL200</f>
        <v>0</v>
      </c>
      <c r="AN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7">
        <f t="shared" ref="AQ200:AQ206" si="546">AN200+AO200+AP200</f>
        <v>0</v>
      </c>
      <c r="AR200" s="177">
        <f t="shared" ref="AR200:AR206" si="547">AE200+AI200+AM200+AQ200</f>
        <v>0</v>
      </c>
    </row>
    <row r="201" spans="2:44" x14ac:dyDescent="0.25">
      <c r="B201" s="427" t="s">
        <v>336</v>
      </c>
      <c r="C201" s="176" t="s">
        <v>916</v>
      </c>
      <c r="D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206840</v>
      </c>
      <c r="F201" s="177">
        <f>D201+E201</f>
        <v>206840</v>
      </c>
      <c r="G201" s="177"/>
      <c r="H201" s="177">
        <f t="shared" si="541"/>
        <v>206840</v>
      </c>
      <c r="I201" s="177"/>
      <c r="J201" s="177">
        <f t="shared" si="542"/>
        <v>206840</v>
      </c>
      <c r="K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128000</v>
      </c>
      <c r="L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M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17190</v>
      </c>
      <c r="O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26650</v>
      </c>
      <c r="P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26650</v>
      </c>
      <c r="AD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17190</v>
      </c>
      <c r="AE201" s="177">
        <f t="shared" si="543"/>
        <v>43840</v>
      </c>
      <c r="AF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G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H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7">
        <f t="shared" si="544"/>
        <v>53000</v>
      </c>
      <c r="AJ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v>
      </c>
      <c r="AM201" s="177">
        <f t="shared" si="545"/>
        <v>110000</v>
      </c>
      <c r="AN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7">
        <f t="shared" si="546"/>
        <v>0</v>
      </c>
      <c r="AR201" s="177">
        <f t="shared" si="547"/>
        <v>206840</v>
      </c>
    </row>
    <row r="202" spans="2:44" x14ac:dyDescent="0.25">
      <c r="B202" s="427" t="s">
        <v>337</v>
      </c>
      <c r="C202" s="176" t="s">
        <v>916</v>
      </c>
      <c r="D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7">
        <f t="shared" ref="F202:F204" si="548">D202+E202</f>
        <v>0</v>
      </c>
      <c r="G202" s="177"/>
      <c r="H202" s="177">
        <f t="shared" ref="H202:H204" si="549">F202-G202</f>
        <v>0</v>
      </c>
      <c r="I202" s="177"/>
      <c r="J202" s="177">
        <f t="shared" ref="J202:J204" si="550">F202-I202</f>
        <v>0</v>
      </c>
      <c r="K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7">
        <f t="shared" ref="AE202:AE204" si="551">AB202+AC202+AD202</f>
        <v>0</v>
      </c>
      <c r="AF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7">
        <f t="shared" ref="AI202:AI204" si="552">AF202+AG202+AH202</f>
        <v>0</v>
      </c>
      <c r="AJ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7">
        <f t="shared" ref="AM202:AM204" si="553">AJ202+AK202+AL202</f>
        <v>0</v>
      </c>
      <c r="AN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7">
        <f t="shared" ref="AQ202:AQ204" si="554">AN202+AO202+AP202</f>
        <v>0</v>
      </c>
      <c r="AR202" s="177">
        <f t="shared" ref="AR202:AR204" si="555">AE202+AI202+AM202+AQ202</f>
        <v>0</v>
      </c>
    </row>
    <row r="203" spans="2:44" x14ac:dyDescent="0.25">
      <c r="B203" s="427" t="s">
        <v>338</v>
      </c>
      <c r="C203" s="176" t="s">
        <v>917</v>
      </c>
      <c r="D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7">
        <f t="shared" si="548"/>
        <v>0</v>
      </c>
      <c r="G203" s="177"/>
      <c r="H203" s="177">
        <f t="shared" si="549"/>
        <v>0</v>
      </c>
      <c r="I203" s="177"/>
      <c r="J203" s="177">
        <f t="shared" si="550"/>
        <v>0</v>
      </c>
      <c r="K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7">
        <f t="shared" si="551"/>
        <v>0</v>
      </c>
      <c r="AF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7">
        <f t="shared" si="552"/>
        <v>0</v>
      </c>
      <c r="AJ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7">
        <f t="shared" si="553"/>
        <v>0</v>
      </c>
      <c r="AN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7">
        <f t="shared" si="554"/>
        <v>0</v>
      </c>
      <c r="AR203" s="177">
        <f t="shared" si="555"/>
        <v>0</v>
      </c>
    </row>
    <row r="204" spans="2:44" x14ac:dyDescent="0.25">
      <c r="B204" s="427" t="s">
        <v>339</v>
      </c>
      <c r="C204" s="176" t="s">
        <v>918</v>
      </c>
      <c r="D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248933.43</v>
      </c>
      <c r="F204" s="177">
        <f t="shared" si="548"/>
        <v>248933.43</v>
      </c>
      <c r="G204" s="177"/>
      <c r="H204" s="177">
        <f t="shared" si="549"/>
        <v>248933.43</v>
      </c>
      <c r="I204" s="177"/>
      <c r="J204" s="177">
        <f t="shared" si="550"/>
        <v>248933.43</v>
      </c>
      <c r="K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78233.429999999993</v>
      </c>
      <c r="L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113800</v>
      </c>
      <c r="M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56900</v>
      </c>
      <c r="AA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170700</v>
      </c>
      <c r="AC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7">
        <f t="shared" si="551"/>
        <v>170700</v>
      </c>
      <c r="AF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78233.429999999993</v>
      </c>
      <c r="AI204" s="177">
        <f t="shared" si="552"/>
        <v>78233.429999999993</v>
      </c>
      <c r="AJ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7">
        <f t="shared" si="553"/>
        <v>0</v>
      </c>
      <c r="AN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7">
        <f t="shared" si="554"/>
        <v>0</v>
      </c>
      <c r="AR204" s="177">
        <f t="shared" si="555"/>
        <v>248933.43</v>
      </c>
    </row>
    <row r="205" spans="2:44" x14ac:dyDescent="0.25">
      <c r="B205" s="427" t="s">
        <v>340</v>
      </c>
      <c r="C205" s="176" t="s">
        <v>918</v>
      </c>
      <c r="D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7">
        <f t="shared" ref="F205" si="556">D205+E205</f>
        <v>0</v>
      </c>
      <c r="G205" s="177"/>
      <c r="H205" s="177">
        <f t="shared" ref="H205" si="557">F205-G205</f>
        <v>0</v>
      </c>
      <c r="I205" s="177"/>
      <c r="J205" s="177">
        <f t="shared" ref="J205" si="558">F205-I205</f>
        <v>0</v>
      </c>
      <c r="K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7">
        <f t="shared" ref="AE205" si="559">AB205+AC205+AD205</f>
        <v>0</v>
      </c>
      <c r="AF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7">
        <f t="shared" ref="AI205" si="560">AF205+AG205+AH205</f>
        <v>0</v>
      </c>
      <c r="AJ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7">
        <f t="shared" ref="AM205" si="561">AJ205+AK205+AL205</f>
        <v>0</v>
      </c>
      <c r="AN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7">
        <f t="shared" ref="AQ205" si="562">AN205+AO205+AP205</f>
        <v>0</v>
      </c>
      <c r="AR205" s="177">
        <f t="shared" ref="AR205" si="563">AE205+AI205+AM205+AQ205</f>
        <v>0</v>
      </c>
    </row>
    <row r="206" spans="2:44" x14ac:dyDescent="0.25">
      <c r="B206" s="427" t="s">
        <v>341</v>
      </c>
      <c r="C206" s="176" t="s">
        <v>919</v>
      </c>
      <c r="D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7">
        <f>D206+E206</f>
        <v>0</v>
      </c>
      <c r="G206" s="177"/>
      <c r="H206" s="177">
        <f t="shared" si="541"/>
        <v>0</v>
      </c>
      <c r="I206" s="177"/>
      <c r="J206" s="177">
        <f t="shared" si="542"/>
        <v>0</v>
      </c>
      <c r="K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7">
        <f t="shared" si="543"/>
        <v>0</v>
      </c>
      <c r="AF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7">
        <f t="shared" si="544"/>
        <v>0</v>
      </c>
      <c r="AJ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7">
        <f t="shared" si="545"/>
        <v>0</v>
      </c>
      <c r="AN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7">
        <f t="shared" si="546"/>
        <v>0</v>
      </c>
      <c r="AR206" s="177">
        <f t="shared" si="547"/>
        <v>0</v>
      </c>
    </row>
    <row r="207" spans="2:44" x14ac:dyDescent="0.25">
      <c r="B207" s="184" t="s">
        <v>342</v>
      </c>
      <c r="C207" s="185" t="s">
        <v>920</v>
      </c>
      <c r="D207" s="186">
        <f>SUM(D208:D213)</f>
        <v>0</v>
      </c>
      <c r="E207" s="186">
        <f>SUM(E208:E213)</f>
        <v>0</v>
      </c>
      <c r="F207" s="186">
        <f t="shared" si="300"/>
        <v>0</v>
      </c>
      <c r="G207" s="186">
        <f>SUM(G208:G213)</f>
        <v>0</v>
      </c>
      <c r="H207" s="186">
        <f t="shared" si="4"/>
        <v>0</v>
      </c>
      <c r="I207" s="186">
        <f>SUM(I208:I213)</f>
        <v>0</v>
      </c>
      <c r="J207" s="186">
        <f t="shared" si="5"/>
        <v>0</v>
      </c>
      <c r="K207" s="186">
        <f t="shared" ref="K207:AD207" si="564">SUM(K208:K213)</f>
        <v>0</v>
      </c>
      <c r="L207" s="186">
        <f t="shared" si="564"/>
        <v>0</v>
      </c>
      <c r="M207" s="186">
        <f t="shared" si="564"/>
        <v>0</v>
      </c>
      <c r="N207" s="186">
        <f t="shared" si="564"/>
        <v>0</v>
      </c>
      <c r="O207" s="186">
        <f t="shared" si="564"/>
        <v>0</v>
      </c>
      <c r="P207" s="186">
        <f t="shared" ref="P207:Q207" si="565">SUM(P208:P213)</f>
        <v>0</v>
      </c>
      <c r="Q207" s="186">
        <f t="shared" si="565"/>
        <v>0</v>
      </c>
      <c r="R207" s="186">
        <f t="shared" si="564"/>
        <v>0</v>
      </c>
      <c r="S207" s="186">
        <f t="shared" si="564"/>
        <v>0</v>
      </c>
      <c r="T207" s="186">
        <f t="shared" ref="T207" si="566">SUM(T208:T213)</f>
        <v>0</v>
      </c>
      <c r="U207" s="186">
        <f t="shared" si="564"/>
        <v>0</v>
      </c>
      <c r="V207" s="186">
        <f t="shared" si="564"/>
        <v>0</v>
      </c>
      <c r="W207" s="186">
        <f t="shared" ref="W207" si="567">SUM(W208:W213)</f>
        <v>0</v>
      </c>
      <c r="X207" s="186">
        <f t="shared" si="564"/>
        <v>0</v>
      </c>
      <c r="Y207" s="186">
        <f t="shared" ref="Y207:Z207" si="568">SUM(Y208:Y213)</f>
        <v>0</v>
      </c>
      <c r="Z207" s="186">
        <f t="shared" si="568"/>
        <v>0</v>
      </c>
      <c r="AA207" s="186">
        <f t="shared" si="564"/>
        <v>0</v>
      </c>
      <c r="AB207" s="186">
        <f t="shared" si="564"/>
        <v>0</v>
      </c>
      <c r="AC207" s="186">
        <f t="shared" si="564"/>
        <v>0</v>
      </c>
      <c r="AD207" s="186">
        <f t="shared" si="564"/>
        <v>0</v>
      </c>
      <c r="AE207" s="186">
        <f t="shared" si="9"/>
        <v>0</v>
      </c>
      <c r="AF207" s="186">
        <f>SUM(AF208:AF213)</f>
        <v>0</v>
      </c>
      <c r="AG207" s="186">
        <f>SUM(AG208:AG213)</f>
        <v>0</v>
      </c>
      <c r="AH207" s="186">
        <f>SUM(AH208:AH213)</f>
        <v>0</v>
      </c>
      <c r="AI207" s="186">
        <f t="shared" si="10"/>
        <v>0</v>
      </c>
      <c r="AJ207" s="186">
        <f>SUM(AJ208:AJ213)</f>
        <v>0</v>
      </c>
      <c r="AK207" s="186">
        <f>SUM(AK208:AK213)</f>
        <v>0</v>
      </c>
      <c r="AL207" s="186">
        <f>SUM(AL208:AL213)</f>
        <v>0</v>
      </c>
      <c r="AM207" s="186">
        <f t="shared" si="11"/>
        <v>0</v>
      </c>
      <c r="AN207" s="186">
        <f>SUM(AN208:AN213)</f>
        <v>0</v>
      </c>
      <c r="AO207" s="186">
        <f>SUM(AO208:AO213)</f>
        <v>0</v>
      </c>
      <c r="AP207" s="186">
        <f>SUM(AP208:AP213)</f>
        <v>0</v>
      </c>
      <c r="AQ207" s="186">
        <f t="shared" si="12"/>
        <v>0</v>
      </c>
      <c r="AR207" s="186">
        <f t="shared" si="13"/>
        <v>0</v>
      </c>
    </row>
    <row r="208" spans="2:44" x14ac:dyDescent="0.25">
      <c r="B208" s="427" t="s">
        <v>343</v>
      </c>
      <c r="C208" s="176" t="s">
        <v>921</v>
      </c>
      <c r="D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7">
        <f t="shared" si="300"/>
        <v>0</v>
      </c>
      <c r="G208" s="177"/>
      <c r="H208" s="177">
        <f t="shared" ref="H208:H211" si="569">F208-G208</f>
        <v>0</v>
      </c>
      <c r="I208" s="177"/>
      <c r="J208" s="177">
        <f t="shared" ref="J208:J211" si="570">F208-I208</f>
        <v>0</v>
      </c>
      <c r="K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7">
        <f t="shared" ref="AE208:AE211" si="571">AB208+AC208+AD208</f>
        <v>0</v>
      </c>
      <c r="AF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7">
        <f t="shared" ref="AI208:AI211" si="572">AF208+AG208+AH208</f>
        <v>0</v>
      </c>
      <c r="AJ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7">
        <f t="shared" ref="AM208:AM211" si="573">AJ208+AK208+AL208</f>
        <v>0</v>
      </c>
      <c r="AN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7">
        <f t="shared" ref="AQ208:AQ211" si="574">AN208+AO208+AP208</f>
        <v>0</v>
      </c>
      <c r="AR208" s="177">
        <f t="shared" ref="AR208:AR211" si="575">AE208+AI208+AM208+AQ208</f>
        <v>0</v>
      </c>
    </row>
    <row r="209" spans="2:44" x14ac:dyDescent="0.25">
      <c r="B209" s="427" t="s">
        <v>344</v>
      </c>
      <c r="C209" s="176" t="s">
        <v>922</v>
      </c>
      <c r="D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7">
        <f t="shared" ref="F209" si="576">D209+E209</f>
        <v>0</v>
      </c>
      <c r="G209" s="177"/>
      <c r="H209" s="177">
        <f t="shared" si="569"/>
        <v>0</v>
      </c>
      <c r="I209" s="177"/>
      <c r="J209" s="177">
        <f t="shared" si="570"/>
        <v>0</v>
      </c>
      <c r="K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7">
        <f t="shared" si="571"/>
        <v>0</v>
      </c>
      <c r="AF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7">
        <f t="shared" si="572"/>
        <v>0</v>
      </c>
      <c r="AJ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7">
        <f t="shared" si="573"/>
        <v>0</v>
      </c>
      <c r="AN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7">
        <f t="shared" si="574"/>
        <v>0</v>
      </c>
      <c r="AR209" s="177">
        <f t="shared" si="575"/>
        <v>0</v>
      </c>
    </row>
    <row r="210" spans="2:44" x14ac:dyDescent="0.25">
      <c r="B210" s="427" t="s">
        <v>345</v>
      </c>
      <c r="C210" s="176" t="s">
        <v>923</v>
      </c>
      <c r="D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7">
        <f t="shared" si="300"/>
        <v>0</v>
      </c>
      <c r="G210" s="177"/>
      <c r="H210" s="177">
        <f t="shared" ref="H210" si="577">F210-G210</f>
        <v>0</v>
      </c>
      <c r="I210" s="177"/>
      <c r="J210" s="177">
        <f t="shared" ref="J210" si="578">F210-I210</f>
        <v>0</v>
      </c>
      <c r="K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7">
        <f t="shared" ref="AE210" si="579">AB210+AC210+AD210</f>
        <v>0</v>
      </c>
      <c r="AF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7">
        <f t="shared" ref="AI210" si="580">AF210+AG210+AH210</f>
        <v>0</v>
      </c>
      <c r="AJ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7">
        <f t="shared" ref="AM210" si="581">AJ210+AK210+AL210</f>
        <v>0</v>
      </c>
      <c r="AN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7">
        <f t="shared" ref="AQ210" si="582">AN210+AO210+AP210</f>
        <v>0</v>
      </c>
      <c r="AR210" s="177">
        <f t="shared" ref="AR210" si="583">AE210+AI210+AM210+AQ210</f>
        <v>0</v>
      </c>
    </row>
    <row r="211" spans="2:44" x14ac:dyDescent="0.25">
      <c r="B211" s="427" t="s">
        <v>346</v>
      </c>
      <c r="C211" s="176" t="s">
        <v>924</v>
      </c>
      <c r="D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7">
        <f t="shared" ref="F211" si="584">D211+E211</f>
        <v>0</v>
      </c>
      <c r="G211" s="177"/>
      <c r="H211" s="177">
        <f t="shared" si="569"/>
        <v>0</v>
      </c>
      <c r="I211" s="177"/>
      <c r="J211" s="177">
        <f t="shared" si="570"/>
        <v>0</v>
      </c>
      <c r="K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7">
        <f t="shared" si="571"/>
        <v>0</v>
      </c>
      <c r="AF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7">
        <f t="shared" si="572"/>
        <v>0</v>
      </c>
      <c r="AJ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7">
        <f t="shared" si="573"/>
        <v>0</v>
      </c>
      <c r="AN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7">
        <f t="shared" si="574"/>
        <v>0</v>
      </c>
      <c r="AR211" s="177">
        <f t="shared" si="575"/>
        <v>0</v>
      </c>
    </row>
    <row r="212" spans="2:44" x14ac:dyDescent="0.25">
      <c r="B212" s="427" t="s">
        <v>347</v>
      </c>
      <c r="C212" s="176" t="s">
        <v>925</v>
      </c>
      <c r="D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7">
        <f t="shared" ref="F212" si="585">D212+E212</f>
        <v>0</v>
      </c>
      <c r="G212" s="177"/>
      <c r="H212" s="177">
        <f t="shared" si="4"/>
        <v>0</v>
      </c>
      <c r="I212" s="177"/>
      <c r="J212" s="177">
        <f t="shared" si="5"/>
        <v>0</v>
      </c>
      <c r="K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7">
        <f t="shared" si="9"/>
        <v>0</v>
      </c>
      <c r="AF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7">
        <f t="shared" si="10"/>
        <v>0</v>
      </c>
      <c r="AJ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7">
        <f t="shared" si="11"/>
        <v>0</v>
      </c>
      <c r="AN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7">
        <f t="shared" si="12"/>
        <v>0</v>
      </c>
      <c r="AR212" s="177">
        <f t="shared" si="13"/>
        <v>0</v>
      </c>
    </row>
    <row r="213" spans="2:44" x14ac:dyDescent="0.25">
      <c r="B213" s="427" t="s">
        <v>348</v>
      </c>
      <c r="C213" s="176" t="s">
        <v>926</v>
      </c>
      <c r="D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7">
        <f t="shared" si="300"/>
        <v>0</v>
      </c>
      <c r="G213" s="177"/>
      <c r="H213" s="177">
        <f t="shared" ref="H213" si="586">F213-G213</f>
        <v>0</v>
      </c>
      <c r="I213" s="177"/>
      <c r="J213" s="177">
        <f t="shared" ref="J213" si="587">F213-I213</f>
        <v>0</v>
      </c>
      <c r="K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7">
        <f t="shared" ref="AE213" si="588">AB213+AC213+AD213</f>
        <v>0</v>
      </c>
      <c r="AF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7">
        <f t="shared" ref="AI213" si="589">AF213+AG213+AH213</f>
        <v>0</v>
      </c>
      <c r="AJ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7">
        <f t="shared" ref="AM213" si="590">AJ213+AK213+AL213</f>
        <v>0</v>
      </c>
      <c r="AN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7">
        <f t="shared" ref="AQ213" si="591">AN213+AO213+AP213</f>
        <v>0</v>
      </c>
      <c r="AR213" s="177">
        <f t="shared" ref="AR213" si="592">AE213+AI213+AM213+AQ213</f>
        <v>0</v>
      </c>
    </row>
    <row r="214" spans="2:44" x14ac:dyDescent="0.25">
      <c r="B214" s="184" t="s">
        <v>349</v>
      </c>
      <c r="C214" s="185" t="s">
        <v>927</v>
      </c>
      <c r="D214" s="186">
        <f>SUM(D215:D221)</f>
        <v>0</v>
      </c>
      <c r="E214" s="186">
        <f>SUM(E215:E221)</f>
        <v>0</v>
      </c>
      <c r="F214" s="186">
        <f t="shared" si="300"/>
        <v>0</v>
      </c>
      <c r="G214" s="186">
        <f>SUM(G215:G221)</f>
        <v>0</v>
      </c>
      <c r="H214" s="186">
        <f t="shared" si="4"/>
        <v>0</v>
      </c>
      <c r="I214" s="186">
        <f>SUM(I215:I221)</f>
        <v>0</v>
      </c>
      <c r="J214" s="186">
        <f t="shared" si="5"/>
        <v>0</v>
      </c>
      <c r="K214" s="186">
        <f t="shared" ref="K214:AD214" si="593">SUM(K215:K221)</f>
        <v>0</v>
      </c>
      <c r="L214" s="186">
        <f t="shared" si="593"/>
        <v>0</v>
      </c>
      <c r="M214" s="186">
        <f t="shared" si="593"/>
        <v>0</v>
      </c>
      <c r="N214" s="186">
        <f t="shared" si="593"/>
        <v>0</v>
      </c>
      <c r="O214" s="186">
        <f t="shared" si="593"/>
        <v>0</v>
      </c>
      <c r="P214" s="186">
        <f t="shared" ref="P214:Q214" si="594">SUM(P215:P221)</f>
        <v>0</v>
      </c>
      <c r="Q214" s="186">
        <f t="shared" si="594"/>
        <v>0</v>
      </c>
      <c r="R214" s="186">
        <f t="shared" si="593"/>
        <v>0</v>
      </c>
      <c r="S214" s="186">
        <f t="shared" si="593"/>
        <v>0</v>
      </c>
      <c r="T214" s="186">
        <f t="shared" ref="T214" si="595">SUM(T215:T221)</f>
        <v>0</v>
      </c>
      <c r="U214" s="186">
        <f t="shared" si="593"/>
        <v>0</v>
      </c>
      <c r="V214" s="186">
        <f t="shared" si="593"/>
        <v>0</v>
      </c>
      <c r="W214" s="186">
        <f t="shared" ref="W214" si="596">SUM(W215:W221)</f>
        <v>0</v>
      </c>
      <c r="X214" s="186">
        <f t="shared" si="593"/>
        <v>0</v>
      </c>
      <c r="Y214" s="186">
        <f t="shared" ref="Y214:Z214" si="597">SUM(Y215:Y221)</f>
        <v>0</v>
      </c>
      <c r="Z214" s="186">
        <f t="shared" si="597"/>
        <v>0</v>
      </c>
      <c r="AA214" s="186">
        <f t="shared" si="593"/>
        <v>0</v>
      </c>
      <c r="AB214" s="186">
        <f t="shared" si="593"/>
        <v>0</v>
      </c>
      <c r="AC214" s="186">
        <f t="shared" si="593"/>
        <v>0</v>
      </c>
      <c r="AD214" s="186">
        <f t="shared" si="593"/>
        <v>0</v>
      </c>
      <c r="AE214" s="186">
        <f t="shared" si="9"/>
        <v>0</v>
      </c>
      <c r="AF214" s="186">
        <f>SUM(AF215:AF221)</f>
        <v>0</v>
      </c>
      <c r="AG214" s="186">
        <f>SUM(AG215:AG221)</f>
        <v>0</v>
      </c>
      <c r="AH214" s="186">
        <f>SUM(AH215:AH221)</f>
        <v>0</v>
      </c>
      <c r="AI214" s="186">
        <f t="shared" si="10"/>
        <v>0</v>
      </c>
      <c r="AJ214" s="186">
        <f>SUM(AJ215:AJ221)</f>
        <v>0</v>
      </c>
      <c r="AK214" s="186">
        <f>SUM(AK215:AK221)</f>
        <v>0</v>
      </c>
      <c r="AL214" s="186">
        <f>SUM(AL215:AL221)</f>
        <v>0</v>
      </c>
      <c r="AM214" s="186">
        <f t="shared" si="11"/>
        <v>0</v>
      </c>
      <c r="AN214" s="186">
        <f>SUM(AN215:AN221)</f>
        <v>0</v>
      </c>
      <c r="AO214" s="186">
        <f>SUM(AO215:AO221)</f>
        <v>0</v>
      </c>
      <c r="AP214" s="186">
        <f>SUM(AP215:AP221)</f>
        <v>0</v>
      </c>
      <c r="AQ214" s="186">
        <f t="shared" si="12"/>
        <v>0</v>
      </c>
      <c r="AR214" s="186">
        <f t="shared" si="13"/>
        <v>0</v>
      </c>
    </row>
    <row r="215" spans="2:44" x14ac:dyDescent="0.25">
      <c r="B215" s="427" t="s">
        <v>350</v>
      </c>
      <c r="C215" s="176" t="s">
        <v>928</v>
      </c>
      <c r="D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7">
        <f t="shared" ref="F215:F217" si="598">D215+E215</f>
        <v>0</v>
      </c>
      <c r="G215" s="177"/>
      <c r="H215" s="177">
        <f t="shared" si="4"/>
        <v>0</v>
      </c>
      <c r="I215" s="177"/>
      <c r="J215" s="177">
        <f t="shared" si="5"/>
        <v>0</v>
      </c>
      <c r="K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7">
        <f t="shared" si="9"/>
        <v>0</v>
      </c>
      <c r="AF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7">
        <f t="shared" si="10"/>
        <v>0</v>
      </c>
      <c r="AJ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7">
        <f t="shared" si="11"/>
        <v>0</v>
      </c>
      <c r="AN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7">
        <f t="shared" si="12"/>
        <v>0</v>
      </c>
      <c r="AR215" s="177">
        <f t="shared" si="13"/>
        <v>0</v>
      </c>
    </row>
    <row r="216" spans="2:44" x14ac:dyDescent="0.25">
      <c r="B216" s="427" t="s">
        <v>351</v>
      </c>
      <c r="C216" s="176" t="s">
        <v>929</v>
      </c>
      <c r="D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7">
        <f t="shared" si="598"/>
        <v>0</v>
      </c>
      <c r="G216" s="177"/>
      <c r="H216" s="177">
        <f t="shared" si="4"/>
        <v>0</v>
      </c>
      <c r="I216" s="177"/>
      <c r="J216" s="177">
        <f t="shared" si="5"/>
        <v>0</v>
      </c>
      <c r="K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7">
        <f t="shared" si="9"/>
        <v>0</v>
      </c>
      <c r="AF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7">
        <f t="shared" si="10"/>
        <v>0</v>
      </c>
      <c r="AJ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7">
        <f t="shared" si="11"/>
        <v>0</v>
      </c>
      <c r="AN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7">
        <f t="shared" si="12"/>
        <v>0</v>
      </c>
      <c r="AR216" s="177">
        <f t="shared" si="13"/>
        <v>0</v>
      </c>
    </row>
    <row r="217" spans="2:44" x14ac:dyDescent="0.25">
      <c r="B217" s="427" t="s">
        <v>352</v>
      </c>
      <c r="C217" s="176" t="s">
        <v>930</v>
      </c>
      <c r="D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7">
        <f t="shared" si="598"/>
        <v>0</v>
      </c>
      <c r="G217" s="177"/>
      <c r="H217" s="177">
        <f t="shared" ref="H217" si="599">F217-G217</f>
        <v>0</v>
      </c>
      <c r="I217" s="177"/>
      <c r="J217" s="177">
        <f t="shared" ref="J217" si="600">F217-I217</f>
        <v>0</v>
      </c>
      <c r="K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7">
        <f t="shared" ref="AE217" si="601">AB217+AC217+AD217</f>
        <v>0</v>
      </c>
      <c r="AF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7">
        <f t="shared" ref="AI217" si="602">AF217+AG217+AH217</f>
        <v>0</v>
      </c>
      <c r="AJ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7">
        <f t="shared" ref="AM217" si="603">AJ217+AK217+AL217</f>
        <v>0</v>
      </c>
      <c r="AN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7">
        <f t="shared" ref="AQ217" si="604">AN217+AO217+AP217</f>
        <v>0</v>
      </c>
      <c r="AR217" s="177">
        <f t="shared" ref="AR217" si="605">AE217+AI217+AM217+AQ217</f>
        <v>0</v>
      </c>
    </row>
    <row r="218" spans="2:44" x14ac:dyDescent="0.25">
      <c r="B218" s="427" t="s">
        <v>353</v>
      </c>
      <c r="C218" s="176" t="s">
        <v>931</v>
      </c>
      <c r="D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7">
        <f t="shared" si="300"/>
        <v>0</v>
      </c>
      <c r="G218" s="177"/>
      <c r="H218" s="177">
        <f t="shared" ref="H218:H219" si="606">F218-G218</f>
        <v>0</v>
      </c>
      <c r="I218" s="177"/>
      <c r="J218" s="177">
        <f t="shared" ref="J218:J219" si="607">F218-I218</f>
        <v>0</v>
      </c>
      <c r="K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7">
        <f t="shared" ref="AE218:AE219" si="608">AB218+AC218+AD218</f>
        <v>0</v>
      </c>
      <c r="AF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7">
        <f t="shared" ref="AI218:AI219" si="609">AF218+AG218+AH218</f>
        <v>0</v>
      </c>
      <c r="AJ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7">
        <f t="shared" ref="AM218:AM219" si="610">AJ218+AK218+AL218</f>
        <v>0</v>
      </c>
      <c r="AN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7">
        <f t="shared" ref="AQ218:AQ219" si="611">AN218+AO218+AP218</f>
        <v>0</v>
      </c>
      <c r="AR218" s="177">
        <f t="shared" ref="AR218:AR219" si="612">AE218+AI218+AM218+AQ218</f>
        <v>0</v>
      </c>
    </row>
    <row r="219" spans="2:44" x14ac:dyDescent="0.25">
      <c r="B219" s="427" t="s">
        <v>354</v>
      </c>
      <c r="C219" s="176" t="s">
        <v>932</v>
      </c>
      <c r="D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7">
        <f t="shared" ref="F219" si="613">D219+E219</f>
        <v>0</v>
      </c>
      <c r="G219" s="177"/>
      <c r="H219" s="177">
        <f t="shared" si="606"/>
        <v>0</v>
      </c>
      <c r="I219" s="177"/>
      <c r="J219" s="177">
        <f t="shared" si="607"/>
        <v>0</v>
      </c>
      <c r="K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7">
        <f t="shared" si="608"/>
        <v>0</v>
      </c>
      <c r="AF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7">
        <f t="shared" si="609"/>
        <v>0</v>
      </c>
      <c r="AJ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7">
        <f t="shared" si="610"/>
        <v>0</v>
      </c>
      <c r="AN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7">
        <f t="shared" si="611"/>
        <v>0</v>
      </c>
      <c r="AR219" s="177">
        <f t="shared" si="612"/>
        <v>0</v>
      </c>
    </row>
    <row r="220" spans="2:44" x14ac:dyDescent="0.25">
      <c r="B220" s="427" t="s">
        <v>355</v>
      </c>
      <c r="C220" s="176" t="s">
        <v>933</v>
      </c>
      <c r="D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7">
        <f t="shared" ref="F220" si="614">D220+E220</f>
        <v>0</v>
      </c>
      <c r="G220" s="177"/>
      <c r="H220" s="177">
        <f t="shared" si="4"/>
        <v>0</v>
      </c>
      <c r="I220" s="177"/>
      <c r="J220" s="177">
        <f t="shared" si="5"/>
        <v>0</v>
      </c>
      <c r="K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7">
        <f t="shared" si="9"/>
        <v>0</v>
      </c>
      <c r="AF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7">
        <f t="shared" si="10"/>
        <v>0</v>
      </c>
      <c r="AJ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7">
        <f t="shared" si="11"/>
        <v>0</v>
      </c>
      <c r="AN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7">
        <f t="shared" si="12"/>
        <v>0</v>
      </c>
      <c r="AR220" s="177">
        <f t="shared" si="13"/>
        <v>0</v>
      </c>
    </row>
    <row r="221" spans="2:44" x14ac:dyDescent="0.25">
      <c r="B221" s="427" t="s">
        <v>356</v>
      </c>
      <c r="C221" s="176" t="s">
        <v>934</v>
      </c>
      <c r="D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7">
        <f t="shared" si="300"/>
        <v>0</v>
      </c>
      <c r="G221" s="177"/>
      <c r="H221" s="177">
        <f t="shared" ref="H221" si="615">F221-G221</f>
        <v>0</v>
      </c>
      <c r="I221" s="177"/>
      <c r="J221" s="177">
        <f t="shared" ref="J221" si="616">F221-I221</f>
        <v>0</v>
      </c>
      <c r="K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7">
        <f t="shared" ref="AE221" si="617">AB221+AC221+AD221</f>
        <v>0</v>
      </c>
      <c r="AF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7">
        <f t="shared" ref="AI221" si="618">AF221+AG221+AH221</f>
        <v>0</v>
      </c>
      <c r="AJ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7">
        <f t="shared" ref="AM221" si="619">AJ221+AK221+AL221</f>
        <v>0</v>
      </c>
      <c r="AN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7">
        <f t="shared" ref="AQ221" si="620">AN221+AO221+AP221</f>
        <v>0</v>
      </c>
      <c r="AR221" s="177">
        <f t="shared" ref="AR221" si="621">AE221+AI221+AM221+AQ221</f>
        <v>0</v>
      </c>
    </row>
    <row r="222" spans="2:44" x14ac:dyDescent="0.25">
      <c r="B222" s="173" t="s">
        <v>357</v>
      </c>
      <c r="C222" s="174" t="s">
        <v>935</v>
      </c>
      <c r="D222" s="175">
        <f>D223+D235+D243+D260+D267+D312</f>
        <v>97098.5</v>
      </c>
      <c r="E222" s="175">
        <f>E223+E235+E243+E260+E267+E312</f>
        <v>574796</v>
      </c>
      <c r="F222" s="175">
        <f t="shared" ref="F222:F382" si="622">D222+E222</f>
        <v>671894.5</v>
      </c>
      <c r="G222" s="175">
        <f>G223+G235+G243+G260+G267+G312</f>
        <v>0</v>
      </c>
      <c r="H222" s="175">
        <f t="shared" ref="H222:H498" si="623">F222-G222</f>
        <v>671894.5</v>
      </c>
      <c r="I222" s="175">
        <f>I223+I235+I243+I260+I267+I312</f>
        <v>0</v>
      </c>
      <c r="J222" s="175">
        <f t="shared" ref="J222:J498" si="624">F222-I222</f>
        <v>671894.5</v>
      </c>
      <c r="K222" s="175">
        <f t="shared" ref="K222:AD222" si="625">K223+K235+K243+K260+K267+K312</f>
        <v>80175</v>
      </c>
      <c r="L222" s="175">
        <f t="shared" si="625"/>
        <v>93211.833333333343</v>
      </c>
      <c r="M222" s="175">
        <f t="shared" si="625"/>
        <v>129202.66666666666</v>
      </c>
      <c r="N222" s="175">
        <f t="shared" si="625"/>
        <v>9330</v>
      </c>
      <c r="O222" s="175">
        <f t="shared" si="625"/>
        <v>160725</v>
      </c>
      <c r="P222" s="175">
        <f t="shared" si="625"/>
        <v>0</v>
      </c>
      <c r="Q222" s="175">
        <f t="shared" si="625"/>
        <v>0</v>
      </c>
      <c r="R222" s="175">
        <f t="shared" si="625"/>
        <v>0</v>
      </c>
      <c r="S222" s="175">
        <f t="shared" si="625"/>
        <v>0</v>
      </c>
      <c r="T222" s="175">
        <f t="shared" ref="T222" si="626">T223+T235+T243+T260+T267+T312</f>
        <v>100</v>
      </c>
      <c r="U222" s="175">
        <f t="shared" si="625"/>
        <v>129000</v>
      </c>
      <c r="V222" s="175">
        <f t="shared" si="625"/>
        <v>16150</v>
      </c>
      <c r="W222" s="175">
        <f t="shared" si="625"/>
        <v>0</v>
      </c>
      <c r="X222" s="175">
        <f t="shared" si="625"/>
        <v>0</v>
      </c>
      <c r="Y222" s="175">
        <f t="shared" ref="Y222:Z222" si="627">Y223+Y235+Y243+Y260+Y267+Y312</f>
        <v>0</v>
      </c>
      <c r="Z222" s="175">
        <f t="shared" si="627"/>
        <v>50000</v>
      </c>
      <c r="AA222" s="175">
        <f t="shared" si="625"/>
        <v>4000</v>
      </c>
      <c r="AB222" s="175">
        <f t="shared" si="625"/>
        <v>69891.666666666672</v>
      </c>
      <c r="AC222" s="175">
        <f t="shared" si="625"/>
        <v>334162.83333333337</v>
      </c>
      <c r="AD222" s="175">
        <f t="shared" si="625"/>
        <v>141800</v>
      </c>
      <c r="AE222" s="175">
        <f t="shared" ref="AE222:AE498" si="628">AB222+AC222+AD222</f>
        <v>545854.5</v>
      </c>
      <c r="AF222" s="175">
        <f>AF223+AF235+AF243+AF260+AF267+AF312</f>
        <v>49955</v>
      </c>
      <c r="AG222" s="175">
        <f>AG223+AG235+AG243+AG260+AG267+AG312</f>
        <v>4070</v>
      </c>
      <c r="AH222" s="175">
        <f>AH223+AH235+AH243+AH260+AH267+AH312</f>
        <v>44660</v>
      </c>
      <c r="AI222" s="175">
        <f t="shared" ref="AI222:AI498" si="629">AF222+AG222+AH222</f>
        <v>98685</v>
      </c>
      <c r="AJ222" s="175">
        <f>AJ223+AJ235+AJ243+AJ260+AJ267+AJ312</f>
        <v>7965</v>
      </c>
      <c r="AK222" s="175">
        <f>AK223+AK235+AK243+AK260+AK267+AK312</f>
        <v>0</v>
      </c>
      <c r="AL222" s="175">
        <f>AL223+AL235+AL243+AL260+AL267+AL312</f>
        <v>19390</v>
      </c>
      <c r="AM222" s="175">
        <f t="shared" ref="AM222:AM498" si="630">AJ222+AK222+AL222</f>
        <v>27355</v>
      </c>
      <c r="AN222" s="175">
        <f>AN223+AN235+AN243+AN260+AN267+AN312</f>
        <v>0</v>
      </c>
      <c r="AO222" s="175">
        <f>AO223+AO235+AO243+AO260+AO267+AO312</f>
        <v>0</v>
      </c>
      <c r="AP222" s="175">
        <f>AP223+AP235+AP243+AP260+AP267+AP312</f>
        <v>0</v>
      </c>
      <c r="AQ222" s="175">
        <f t="shared" ref="AQ222:AQ498" si="631">AN222+AO222+AP222</f>
        <v>0</v>
      </c>
      <c r="AR222" s="175">
        <f t="shared" ref="AR222:AR498" si="632">AE222+AI222+AM222+AQ222</f>
        <v>671894.5</v>
      </c>
    </row>
    <row r="223" spans="2:44" x14ac:dyDescent="0.25">
      <c r="B223" s="184" t="s">
        <v>358</v>
      </c>
      <c r="C223" s="185" t="s">
        <v>936</v>
      </c>
      <c r="D223" s="186">
        <f>SUM(D224:D234)</f>
        <v>58500</v>
      </c>
      <c r="E223" s="186">
        <f>SUM(E224:E234)</f>
        <v>143650</v>
      </c>
      <c r="F223" s="186">
        <f t="shared" si="622"/>
        <v>202150</v>
      </c>
      <c r="G223" s="186">
        <f>SUM(G224:G234)</f>
        <v>0</v>
      </c>
      <c r="H223" s="186">
        <f t="shared" si="623"/>
        <v>202150</v>
      </c>
      <c r="I223" s="186">
        <f>SUM(I224:I234)</f>
        <v>0</v>
      </c>
      <c r="J223" s="186">
        <f t="shared" si="624"/>
        <v>202150</v>
      </c>
      <c r="K223" s="186">
        <f t="shared" ref="K223:AD223" si="633">SUM(K224:K234)</f>
        <v>59550</v>
      </c>
      <c r="L223" s="186">
        <f t="shared" si="633"/>
        <v>29300</v>
      </c>
      <c r="M223" s="186">
        <f t="shared" si="633"/>
        <v>83800</v>
      </c>
      <c r="N223" s="186">
        <f t="shared" si="633"/>
        <v>6000</v>
      </c>
      <c r="O223" s="186">
        <f t="shared" si="633"/>
        <v>15000</v>
      </c>
      <c r="P223" s="186">
        <f t="shared" si="633"/>
        <v>0</v>
      </c>
      <c r="Q223" s="186">
        <f t="shared" si="633"/>
        <v>0</v>
      </c>
      <c r="R223" s="186">
        <f t="shared" si="633"/>
        <v>0</v>
      </c>
      <c r="S223" s="186">
        <f t="shared" si="633"/>
        <v>0</v>
      </c>
      <c r="T223" s="186">
        <f t="shared" ref="T223" si="634">SUM(T224:T234)</f>
        <v>0</v>
      </c>
      <c r="U223" s="186">
        <f t="shared" si="633"/>
        <v>0</v>
      </c>
      <c r="V223" s="186">
        <f t="shared" si="633"/>
        <v>4500</v>
      </c>
      <c r="W223" s="186">
        <f t="shared" si="633"/>
        <v>0</v>
      </c>
      <c r="X223" s="186">
        <f t="shared" si="633"/>
        <v>0</v>
      </c>
      <c r="Y223" s="186">
        <f t="shared" ref="Y223:Z223" si="635">SUM(Y224:Y234)</f>
        <v>0</v>
      </c>
      <c r="Z223" s="186">
        <f t="shared" si="635"/>
        <v>0</v>
      </c>
      <c r="AA223" s="186">
        <f t="shared" si="633"/>
        <v>4000</v>
      </c>
      <c r="AB223" s="186">
        <f t="shared" si="633"/>
        <v>65000</v>
      </c>
      <c r="AC223" s="186">
        <f t="shared" si="633"/>
        <v>30550</v>
      </c>
      <c r="AD223" s="186">
        <f t="shared" si="633"/>
        <v>6000</v>
      </c>
      <c r="AE223" s="186">
        <f t="shared" si="628"/>
        <v>101550</v>
      </c>
      <c r="AF223" s="186">
        <f>SUM(AF224:AF234)</f>
        <v>42300</v>
      </c>
      <c r="AG223" s="186">
        <f>SUM(AG224:AG234)</f>
        <v>1000</v>
      </c>
      <c r="AH223" s="186">
        <f>SUM(AH224:AH234)</f>
        <v>39700</v>
      </c>
      <c r="AI223" s="186">
        <f t="shared" si="629"/>
        <v>83000</v>
      </c>
      <c r="AJ223" s="186">
        <f>SUM(AJ224:AJ234)</f>
        <v>0</v>
      </c>
      <c r="AK223" s="186">
        <f>SUM(AK224:AK234)</f>
        <v>0</v>
      </c>
      <c r="AL223" s="186">
        <f>SUM(AL224:AL234)</f>
        <v>17600</v>
      </c>
      <c r="AM223" s="186">
        <f t="shared" si="630"/>
        <v>17600</v>
      </c>
      <c r="AN223" s="186">
        <f>SUM(AN224:AN234)</f>
        <v>0</v>
      </c>
      <c r="AO223" s="186">
        <f>SUM(AO224:AO234)</f>
        <v>0</v>
      </c>
      <c r="AP223" s="186">
        <f>SUM(AP224:AP234)</f>
        <v>0</v>
      </c>
      <c r="AQ223" s="186">
        <f t="shared" si="631"/>
        <v>0</v>
      </c>
      <c r="AR223" s="186">
        <f t="shared" si="632"/>
        <v>202150</v>
      </c>
    </row>
    <row r="224" spans="2:44" x14ac:dyDescent="0.25">
      <c r="B224" s="427" t="s">
        <v>359</v>
      </c>
      <c r="C224" s="176" t="s">
        <v>937</v>
      </c>
      <c r="D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7">
        <f t="shared" si="622"/>
        <v>0</v>
      </c>
      <c r="G224" s="177"/>
      <c r="H224" s="177">
        <f t="shared" si="623"/>
        <v>0</v>
      </c>
      <c r="I224" s="177"/>
      <c r="J224" s="177">
        <f t="shared" si="624"/>
        <v>0</v>
      </c>
      <c r="K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7">
        <f t="shared" si="628"/>
        <v>0</v>
      </c>
      <c r="AF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7">
        <f t="shared" si="629"/>
        <v>0</v>
      </c>
      <c r="AJ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7">
        <f t="shared" si="630"/>
        <v>0</v>
      </c>
      <c r="AN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7">
        <f t="shared" si="631"/>
        <v>0</v>
      </c>
      <c r="AR224" s="177">
        <f t="shared" si="632"/>
        <v>0</v>
      </c>
    </row>
    <row r="225" spans="2:44" x14ac:dyDescent="0.25">
      <c r="B225" s="427" t="s">
        <v>360</v>
      </c>
      <c r="C225" s="176" t="s">
        <v>938</v>
      </c>
      <c r="D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58500</v>
      </c>
      <c r="E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143650</v>
      </c>
      <c r="F225" s="177">
        <f t="shared" si="622"/>
        <v>202150</v>
      </c>
      <c r="G225" s="177"/>
      <c r="H225" s="177">
        <f t="shared" si="623"/>
        <v>202150</v>
      </c>
      <c r="I225" s="177"/>
      <c r="J225" s="177">
        <f t="shared" si="624"/>
        <v>202150</v>
      </c>
      <c r="K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59550</v>
      </c>
      <c r="L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29300</v>
      </c>
      <c r="M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83800</v>
      </c>
      <c r="N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O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v>
      </c>
      <c r="W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AB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65000</v>
      </c>
      <c r="AC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30550</v>
      </c>
      <c r="AD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E225" s="177">
        <f t="shared" si="628"/>
        <v>101550</v>
      </c>
      <c r="AF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42300</v>
      </c>
      <c r="AG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H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39700</v>
      </c>
      <c r="AI225" s="177">
        <f t="shared" si="629"/>
        <v>83000</v>
      </c>
      <c r="AJ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17600</v>
      </c>
      <c r="AM225" s="177">
        <f t="shared" si="630"/>
        <v>17600</v>
      </c>
      <c r="AN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7">
        <f t="shared" si="631"/>
        <v>0</v>
      </c>
      <c r="AR225" s="177">
        <f t="shared" si="632"/>
        <v>202150</v>
      </c>
    </row>
    <row r="226" spans="2:44" x14ac:dyDescent="0.25">
      <c r="B226" s="427" t="s">
        <v>361</v>
      </c>
      <c r="C226" s="176" t="s">
        <v>939</v>
      </c>
      <c r="D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7">
        <f t="shared" si="622"/>
        <v>0</v>
      </c>
      <c r="G226" s="177"/>
      <c r="H226" s="177">
        <f t="shared" si="623"/>
        <v>0</v>
      </c>
      <c r="I226" s="177"/>
      <c r="J226" s="177">
        <f t="shared" si="624"/>
        <v>0</v>
      </c>
      <c r="K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7">
        <f t="shared" si="628"/>
        <v>0</v>
      </c>
      <c r="AF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7">
        <f t="shared" si="629"/>
        <v>0</v>
      </c>
      <c r="AJ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7">
        <f t="shared" si="630"/>
        <v>0</v>
      </c>
      <c r="AN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7">
        <f t="shared" si="631"/>
        <v>0</v>
      </c>
      <c r="AR226" s="177">
        <f t="shared" si="632"/>
        <v>0</v>
      </c>
    </row>
    <row r="227" spans="2:44" x14ac:dyDescent="0.25">
      <c r="B227" s="427" t="s">
        <v>362</v>
      </c>
      <c r="C227" s="176" t="s">
        <v>940</v>
      </c>
      <c r="D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7">
        <f t="shared" ref="F227:F229" si="636">D227+E227</f>
        <v>0</v>
      </c>
      <c r="G227" s="177"/>
      <c r="H227" s="177">
        <f t="shared" ref="H227:H229" si="637">F227-G227</f>
        <v>0</v>
      </c>
      <c r="I227" s="177"/>
      <c r="J227" s="177">
        <f t="shared" ref="J227:J229" si="638">F227-I227</f>
        <v>0</v>
      </c>
      <c r="K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7">
        <f t="shared" ref="AE227:AE229" si="639">AB227+AC227+AD227</f>
        <v>0</v>
      </c>
      <c r="AF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7">
        <f t="shared" ref="AI227:AI229" si="640">AF227+AG227+AH227</f>
        <v>0</v>
      </c>
      <c r="AJ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7">
        <f t="shared" ref="AM227:AM229" si="641">AJ227+AK227+AL227</f>
        <v>0</v>
      </c>
      <c r="AN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7">
        <f t="shared" ref="AQ227:AQ229" si="642">AN227+AO227+AP227</f>
        <v>0</v>
      </c>
      <c r="AR227" s="177">
        <f t="shared" ref="AR227:AR229" si="643">AE227+AI227+AM227+AQ227</f>
        <v>0</v>
      </c>
    </row>
    <row r="228" spans="2:44" x14ac:dyDescent="0.25">
      <c r="B228" s="427" t="s">
        <v>363</v>
      </c>
      <c r="C228" s="176" t="s">
        <v>941</v>
      </c>
      <c r="D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7">
        <f t="shared" si="636"/>
        <v>0</v>
      </c>
      <c r="G228" s="177"/>
      <c r="H228" s="177">
        <f t="shared" si="637"/>
        <v>0</v>
      </c>
      <c r="I228" s="177"/>
      <c r="J228" s="177">
        <f t="shared" si="638"/>
        <v>0</v>
      </c>
      <c r="K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7">
        <f t="shared" si="639"/>
        <v>0</v>
      </c>
      <c r="AF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7">
        <f t="shared" si="640"/>
        <v>0</v>
      </c>
      <c r="AJ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7">
        <f t="shared" si="641"/>
        <v>0</v>
      </c>
      <c r="AN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7">
        <f t="shared" si="642"/>
        <v>0</v>
      </c>
      <c r="AR228" s="177">
        <f t="shared" si="643"/>
        <v>0</v>
      </c>
    </row>
    <row r="229" spans="2:44" x14ac:dyDescent="0.25">
      <c r="B229" s="427" t="s">
        <v>364</v>
      </c>
      <c r="C229" s="176" t="s">
        <v>942</v>
      </c>
      <c r="D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7">
        <f t="shared" si="636"/>
        <v>0</v>
      </c>
      <c r="G229" s="177"/>
      <c r="H229" s="177">
        <f t="shared" si="637"/>
        <v>0</v>
      </c>
      <c r="I229" s="177"/>
      <c r="J229" s="177">
        <f t="shared" si="638"/>
        <v>0</v>
      </c>
      <c r="K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7">
        <f t="shared" si="639"/>
        <v>0</v>
      </c>
      <c r="AF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7">
        <f t="shared" si="640"/>
        <v>0</v>
      </c>
      <c r="AJ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7">
        <f t="shared" si="641"/>
        <v>0</v>
      </c>
      <c r="AN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7">
        <f t="shared" si="642"/>
        <v>0</v>
      </c>
      <c r="AR229" s="177">
        <f t="shared" si="643"/>
        <v>0</v>
      </c>
    </row>
    <row r="230" spans="2:44" x14ac:dyDescent="0.25">
      <c r="B230" s="427" t="s">
        <v>365</v>
      </c>
      <c r="C230" s="176" t="s">
        <v>943</v>
      </c>
      <c r="D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7">
        <f>D230+E230</f>
        <v>0</v>
      </c>
      <c r="G230" s="177"/>
      <c r="H230" s="177">
        <f>F230-G230</f>
        <v>0</v>
      </c>
      <c r="I230" s="177"/>
      <c r="J230" s="177">
        <f>F230-I230</f>
        <v>0</v>
      </c>
      <c r="K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7">
        <f>AB230+AC230+AD230</f>
        <v>0</v>
      </c>
      <c r="AF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7">
        <f>AF230+AG230+AH230</f>
        <v>0</v>
      </c>
      <c r="AJ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7">
        <f>AJ230+AK230+AL230</f>
        <v>0</v>
      </c>
      <c r="AN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7">
        <f>AN230+AO230+AP230</f>
        <v>0</v>
      </c>
      <c r="AR230" s="177">
        <f>AE230+AI230+AM230+AQ230</f>
        <v>0</v>
      </c>
    </row>
    <row r="231" spans="2:44" x14ac:dyDescent="0.25">
      <c r="B231" s="427" t="s">
        <v>366</v>
      </c>
      <c r="C231" s="176" t="s">
        <v>944</v>
      </c>
      <c r="D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7">
        <f>D231+E231</f>
        <v>0</v>
      </c>
      <c r="G231" s="177"/>
      <c r="H231" s="177">
        <f>F231-G231</f>
        <v>0</v>
      </c>
      <c r="I231" s="177"/>
      <c r="J231" s="177">
        <f>F231-I231</f>
        <v>0</v>
      </c>
      <c r="K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7">
        <f>AB231+AC231+AD231</f>
        <v>0</v>
      </c>
      <c r="AF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7">
        <f>AF231+AG231+AH231</f>
        <v>0</v>
      </c>
      <c r="AJ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7">
        <f>AJ231+AK231+AL231</f>
        <v>0</v>
      </c>
      <c r="AN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7">
        <f>AN231+AO231+AP231</f>
        <v>0</v>
      </c>
      <c r="AR231" s="177">
        <f>AE231+AI231+AM231+AQ231</f>
        <v>0</v>
      </c>
    </row>
    <row r="232" spans="2:44" x14ac:dyDescent="0.25">
      <c r="B232" s="427" t="s">
        <v>367</v>
      </c>
      <c r="C232" s="176" t="s">
        <v>945</v>
      </c>
      <c r="D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7">
        <f t="shared" ref="F232" si="644">D232+E232</f>
        <v>0</v>
      </c>
      <c r="G232" s="177"/>
      <c r="H232" s="177">
        <f t="shared" ref="H232" si="645">F232-G232</f>
        <v>0</v>
      </c>
      <c r="I232" s="177"/>
      <c r="J232" s="177">
        <f t="shared" ref="J232" si="646">F232-I232</f>
        <v>0</v>
      </c>
      <c r="K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7">
        <f t="shared" ref="AE232" si="647">AB232+AC232+AD232</f>
        <v>0</v>
      </c>
      <c r="AF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7">
        <f t="shared" ref="AI232" si="648">AF232+AG232+AH232</f>
        <v>0</v>
      </c>
      <c r="AJ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7">
        <f t="shared" ref="AM232" si="649">AJ232+AK232+AL232</f>
        <v>0</v>
      </c>
      <c r="AN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7">
        <f t="shared" ref="AQ232" si="650">AN232+AO232+AP232</f>
        <v>0</v>
      </c>
      <c r="AR232" s="177">
        <f t="shared" ref="AR232" si="651">AE232+AI232+AM232+AQ232</f>
        <v>0</v>
      </c>
    </row>
    <row r="233" spans="2:44" x14ac:dyDescent="0.25">
      <c r="B233" s="427" t="s">
        <v>368</v>
      </c>
      <c r="C233" s="176" t="s">
        <v>946</v>
      </c>
      <c r="D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7">
        <f t="shared" ref="F233" si="652">D233+E233</f>
        <v>0</v>
      </c>
      <c r="G233" s="177"/>
      <c r="H233" s="177">
        <f t="shared" ref="H233" si="653">F233-G233</f>
        <v>0</v>
      </c>
      <c r="I233" s="177"/>
      <c r="J233" s="177">
        <f t="shared" ref="J233" si="654">F233-I233</f>
        <v>0</v>
      </c>
      <c r="K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7">
        <f t="shared" ref="AE233" si="655">AB233+AC233+AD233</f>
        <v>0</v>
      </c>
      <c r="AF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7">
        <f t="shared" ref="AI233" si="656">AF233+AG233+AH233</f>
        <v>0</v>
      </c>
      <c r="AJ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7">
        <f t="shared" ref="AM233" si="657">AJ233+AK233+AL233</f>
        <v>0</v>
      </c>
      <c r="AN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7">
        <f t="shared" ref="AQ233" si="658">AN233+AO233+AP233</f>
        <v>0</v>
      </c>
      <c r="AR233" s="177">
        <f t="shared" ref="AR233" si="659">AE233+AI233+AM233+AQ233</f>
        <v>0</v>
      </c>
    </row>
    <row r="234" spans="2:44" x14ac:dyDescent="0.25">
      <c r="B234" s="427" t="s">
        <v>369</v>
      </c>
      <c r="C234" s="176" t="s">
        <v>947</v>
      </c>
      <c r="D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7">
        <f>D234+E234</f>
        <v>0</v>
      </c>
      <c r="G234" s="177"/>
      <c r="H234" s="177">
        <f>F234-G234</f>
        <v>0</v>
      </c>
      <c r="I234" s="177"/>
      <c r="J234" s="177">
        <f>F234-I234</f>
        <v>0</v>
      </c>
      <c r="K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7">
        <f>AB234+AC234+AD234</f>
        <v>0</v>
      </c>
      <c r="AF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7">
        <f>AF234+AG234+AH234</f>
        <v>0</v>
      </c>
      <c r="AJ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7">
        <f>AJ234+AK234+AL234</f>
        <v>0</v>
      </c>
      <c r="AN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7">
        <f>AN234+AO234+AP234</f>
        <v>0</v>
      </c>
      <c r="AR234" s="177">
        <f>AE234+AI234+AM234+AQ234</f>
        <v>0</v>
      </c>
    </row>
    <row r="235" spans="2:44" x14ac:dyDescent="0.25">
      <c r="B235" s="184" t="s">
        <v>370</v>
      </c>
      <c r="C235" s="185" t="s">
        <v>948</v>
      </c>
      <c r="D235" s="186">
        <f>SUM(D236:D242)</f>
        <v>0</v>
      </c>
      <c r="E235" s="186">
        <f>SUM(E236:E242)</f>
        <v>0</v>
      </c>
      <c r="F235" s="186">
        <f t="shared" si="622"/>
        <v>0</v>
      </c>
      <c r="G235" s="186">
        <f>SUM(G236:G242)</f>
        <v>0</v>
      </c>
      <c r="H235" s="186">
        <f t="shared" si="623"/>
        <v>0</v>
      </c>
      <c r="I235" s="186">
        <f>SUM(I236:I242)</f>
        <v>0</v>
      </c>
      <c r="J235" s="186">
        <f t="shared" si="624"/>
        <v>0</v>
      </c>
      <c r="K235" s="186">
        <f t="shared" ref="K235:AD235" si="660">SUM(K236:K242)</f>
        <v>0</v>
      </c>
      <c r="L235" s="186">
        <f t="shared" si="660"/>
        <v>0</v>
      </c>
      <c r="M235" s="186">
        <f t="shared" si="660"/>
        <v>0</v>
      </c>
      <c r="N235" s="186">
        <f t="shared" si="660"/>
        <v>0</v>
      </c>
      <c r="O235" s="186">
        <f t="shared" si="660"/>
        <v>0</v>
      </c>
      <c r="P235" s="186">
        <f t="shared" ref="P235:Q235" si="661">SUM(P236:P242)</f>
        <v>0</v>
      </c>
      <c r="Q235" s="186">
        <f t="shared" si="661"/>
        <v>0</v>
      </c>
      <c r="R235" s="186">
        <f t="shared" si="660"/>
        <v>0</v>
      </c>
      <c r="S235" s="186">
        <f t="shared" si="660"/>
        <v>0</v>
      </c>
      <c r="T235" s="186">
        <f t="shared" ref="T235" si="662">SUM(T236:T242)</f>
        <v>0</v>
      </c>
      <c r="U235" s="186">
        <f t="shared" si="660"/>
        <v>0</v>
      </c>
      <c r="V235" s="186">
        <f t="shared" si="660"/>
        <v>0</v>
      </c>
      <c r="W235" s="186">
        <f t="shared" ref="W235" si="663">SUM(W236:W242)</f>
        <v>0</v>
      </c>
      <c r="X235" s="186">
        <f t="shared" si="660"/>
        <v>0</v>
      </c>
      <c r="Y235" s="186">
        <f t="shared" ref="Y235:Z235" si="664">SUM(Y236:Y242)</f>
        <v>0</v>
      </c>
      <c r="Z235" s="186">
        <f t="shared" si="664"/>
        <v>0</v>
      </c>
      <c r="AA235" s="186">
        <f t="shared" si="660"/>
        <v>0</v>
      </c>
      <c r="AB235" s="186">
        <f t="shared" si="660"/>
        <v>0</v>
      </c>
      <c r="AC235" s="186">
        <f t="shared" si="660"/>
        <v>0</v>
      </c>
      <c r="AD235" s="186">
        <f t="shared" si="660"/>
        <v>0</v>
      </c>
      <c r="AE235" s="186">
        <f t="shared" si="628"/>
        <v>0</v>
      </c>
      <c r="AF235" s="186">
        <f>SUM(AF236:AF242)</f>
        <v>0</v>
      </c>
      <c r="AG235" s="186">
        <f>SUM(AG236:AG242)</f>
        <v>0</v>
      </c>
      <c r="AH235" s="186">
        <f>SUM(AH236:AH242)</f>
        <v>0</v>
      </c>
      <c r="AI235" s="186">
        <f t="shared" si="629"/>
        <v>0</v>
      </c>
      <c r="AJ235" s="186">
        <f>SUM(AJ236:AJ242)</f>
        <v>0</v>
      </c>
      <c r="AK235" s="186">
        <f>SUM(AK236:AK242)</f>
        <v>0</v>
      </c>
      <c r="AL235" s="186">
        <f>SUM(AL236:AL242)</f>
        <v>0</v>
      </c>
      <c r="AM235" s="186">
        <f t="shared" si="630"/>
        <v>0</v>
      </c>
      <c r="AN235" s="186">
        <f>SUM(AN236:AN242)</f>
        <v>0</v>
      </c>
      <c r="AO235" s="186">
        <f>SUM(AO236:AO242)</f>
        <v>0</v>
      </c>
      <c r="AP235" s="186">
        <f>SUM(AP236:AP242)</f>
        <v>0</v>
      </c>
      <c r="AQ235" s="186">
        <f t="shared" si="631"/>
        <v>0</v>
      </c>
      <c r="AR235" s="186">
        <f t="shared" si="632"/>
        <v>0</v>
      </c>
    </row>
    <row r="236" spans="2:44" x14ac:dyDescent="0.25">
      <c r="B236" s="427" t="s">
        <v>371</v>
      </c>
      <c r="C236" s="176" t="s">
        <v>949</v>
      </c>
      <c r="D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7">
        <f t="shared" ref="F236:F239" si="665">D236+E236</f>
        <v>0</v>
      </c>
      <c r="G236" s="177"/>
      <c r="H236" s="177">
        <f t="shared" ref="H236:H239" si="666">F236-G236</f>
        <v>0</v>
      </c>
      <c r="I236" s="177"/>
      <c r="J236" s="177">
        <f t="shared" ref="J236:J239" si="667">F236-I236</f>
        <v>0</v>
      </c>
      <c r="K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7">
        <f t="shared" ref="AE236:AE239" si="668">AB236+AC236+AD236</f>
        <v>0</v>
      </c>
      <c r="AF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7">
        <f t="shared" ref="AI236:AI239" si="669">AF236+AG236+AH236</f>
        <v>0</v>
      </c>
      <c r="AJ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7">
        <f t="shared" ref="AM236:AM239" si="670">AJ236+AK236+AL236</f>
        <v>0</v>
      </c>
      <c r="AN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7">
        <f t="shared" ref="AQ236:AQ239" si="671">AN236+AO236+AP236</f>
        <v>0</v>
      </c>
      <c r="AR236" s="177">
        <f t="shared" ref="AR236:AR239" si="672">AE236+AI236+AM236+AQ236</f>
        <v>0</v>
      </c>
    </row>
    <row r="237" spans="2:44" x14ac:dyDescent="0.25">
      <c r="B237" s="427" t="s">
        <v>372</v>
      </c>
      <c r="C237" s="176" t="s">
        <v>950</v>
      </c>
      <c r="D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7">
        <f t="shared" si="665"/>
        <v>0</v>
      </c>
      <c r="G237" s="177"/>
      <c r="H237" s="177">
        <f t="shared" si="666"/>
        <v>0</v>
      </c>
      <c r="I237" s="177"/>
      <c r="J237" s="177">
        <f t="shared" si="667"/>
        <v>0</v>
      </c>
      <c r="K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7">
        <f t="shared" si="668"/>
        <v>0</v>
      </c>
      <c r="AF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7">
        <f t="shared" si="669"/>
        <v>0</v>
      </c>
      <c r="AJ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7">
        <f t="shared" si="670"/>
        <v>0</v>
      </c>
      <c r="AN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7">
        <f t="shared" si="671"/>
        <v>0</v>
      </c>
      <c r="AR237" s="177">
        <f t="shared" si="672"/>
        <v>0</v>
      </c>
    </row>
    <row r="238" spans="2:44" x14ac:dyDescent="0.25">
      <c r="B238" s="427" t="s">
        <v>373</v>
      </c>
      <c r="C238" s="176" t="s">
        <v>951</v>
      </c>
      <c r="D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7">
        <f t="shared" si="665"/>
        <v>0</v>
      </c>
      <c r="G238" s="177"/>
      <c r="H238" s="177">
        <f t="shared" si="666"/>
        <v>0</v>
      </c>
      <c r="I238" s="177"/>
      <c r="J238" s="177">
        <f t="shared" si="667"/>
        <v>0</v>
      </c>
      <c r="K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7">
        <f t="shared" si="668"/>
        <v>0</v>
      </c>
      <c r="AF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7">
        <f t="shared" si="669"/>
        <v>0</v>
      </c>
      <c r="AJ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7">
        <f t="shared" si="670"/>
        <v>0</v>
      </c>
      <c r="AN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7">
        <f t="shared" si="671"/>
        <v>0</v>
      </c>
      <c r="AR238" s="177">
        <f t="shared" si="672"/>
        <v>0</v>
      </c>
    </row>
    <row r="239" spans="2:44" x14ac:dyDescent="0.25">
      <c r="B239" s="427" t="s">
        <v>374</v>
      </c>
      <c r="C239" s="176" t="s">
        <v>952</v>
      </c>
      <c r="D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7">
        <f t="shared" si="665"/>
        <v>0</v>
      </c>
      <c r="G239" s="177"/>
      <c r="H239" s="177">
        <f t="shared" si="666"/>
        <v>0</v>
      </c>
      <c r="I239" s="177"/>
      <c r="J239" s="177">
        <f t="shared" si="667"/>
        <v>0</v>
      </c>
      <c r="K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7">
        <f t="shared" si="668"/>
        <v>0</v>
      </c>
      <c r="AF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7">
        <f t="shared" si="669"/>
        <v>0</v>
      </c>
      <c r="AJ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7">
        <f t="shared" si="670"/>
        <v>0</v>
      </c>
      <c r="AN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7">
        <f t="shared" si="671"/>
        <v>0</v>
      </c>
      <c r="AR239" s="177">
        <f t="shared" si="672"/>
        <v>0</v>
      </c>
    </row>
    <row r="240" spans="2:44" x14ac:dyDescent="0.25">
      <c r="B240" s="427" t="s">
        <v>375</v>
      </c>
      <c r="C240" s="176" t="s">
        <v>951</v>
      </c>
      <c r="D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7">
        <f t="shared" si="622"/>
        <v>0</v>
      </c>
      <c r="G240" s="177"/>
      <c r="H240" s="177">
        <f t="shared" si="623"/>
        <v>0</v>
      </c>
      <c r="I240" s="177"/>
      <c r="J240" s="177">
        <f t="shared" si="624"/>
        <v>0</v>
      </c>
      <c r="K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7">
        <f t="shared" si="628"/>
        <v>0</v>
      </c>
      <c r="AF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7">
        <f t="shared" si="629"/>
        <v>0</v>
      </c>
      <c r="AJ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7">
        <f t="shared" si="630"/>
        <v>0</v>
      </c>
      <c r="AN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7">
        <f t="shared" si="631"/>
        <v>0</v>
      </c>
      <c r="AR240" s="177">
        <f t="shared" si="632"/>
        <v>0</v>
      </c>
    </row>
    <row r="241" spans="2:44" x14ac:dyDescent="0.25">
      <c r="B241" s="427" t="s">
        <v>376</v>
      </c>
      <c r="C241" s="176" t="s">
        <v>953</v>
      </c>
      <c r="D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7">
        <f t="shared" ref="F241" si="673">D241+E241</f>
        <v>0</v>
      </c>
      <c r="G241" s="177"/>
      <c r="H241" s="177">
        <f t="shared" ref="H241" si="674">F241-G241</f>
        <v>0</v>
      </c>
      <c r="I241" s="177"/>
      <c r="J241" s="177">
        <f t="shared" ref="J241" si="675">F241-I241</f>
        <v>0</v>
      </c>
      <c r="K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7">
        <f t="shared" ref="AE241" si="676">AB241+AC241+AD241</f>
        <v>0</v>
      </c>
      <c r="AF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7">
        <f t="shared" ref="AI241" si="677">AF241+AG241+AH241</f>
        <v>0</v>
      </c>
      <c r="AJ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7">
        <f t="shared" ref="AM241" si="678">AJ241+AK241+AL241</f>
        <v>0</v>
      </c>
      <c r="AN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7">
        <f t="shared" ref="AQ241" si="679">AN241+AO241+AP241</f>
        <v>0</v>
      </c>
      <c r="AR241" s="177">
        <f t="shared" ref="AR241" si="680">AE241+AI241+AM241+AQ241</f>
        <v>0</v>
      </c>
    </row>
    <row r="242" spans="2:44" x14ac:dyDescent="0.25">
      <c r="B242" s="427" t="s">
        <v>377</v>
      </c>
      <c r="C242" s="176" t="s">
        <v>954</v>
      </c>
      <c r="D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7">
        <f t="shared" ref="F242" si="681">D242+E242</f>
        <v>0</v>
      </c>
      <c r="G242" s="177"/>
      <c r="H242" s="177">
        <f t="shared" ref="H242" si="682">F242-G242</f>
        <v>0</v>
      </c>
      <c r="I242" s="177"/>
      <c r="J242" s="177">
        <f t="shared" ref="J242" si="683">F242-I242</f>
        <v>0</v>
      </c>
      <c r="K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7">
        <f t="shared" ref="AE242" si="684">AB242+AC242+AD242</f>
        <v>0</v>
      </c>
      <c r="AF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7">
        <f t="shared" ref="AI242" si="685">AF242+AG242+AH242</f>
        <v>0</v>
      </c>
      <c r="AJ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7">
        <f t="shared" ref="AM242" si="686">AJ242+AK242+AL242</f>
        <v>0</v>
      </c>
      <c r="AN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7">
        <f t="shared" ref="AQ242" si="687">AN242+AO242+AP242</f>
        <v>0</v>
      </c>
      <c r="AR242" s="177">
        <f t="shared" ref="AR242" si="688">AE242+AI242+AM242+AQ242</f>
        <v>0</v>
      </c>
    </row>
    <row r="243" spans="2:44" x14ac:dyDescent="0.25">
      <c r="B243" s="184" t="s">
        <v>378</v>
      </c>
      <c r="C243" s="185" t="s">
        <v>955</v>
      </c>
      <c r="D243" s="186">
        <f>SUM(D244:D259)</f>
        <v>21627.5</v>
      </c>
      <c r="E243" s="186">
        <f>SUM(E244:E259)</f>
        <v>161750</v>
      </c>
      <c r="F243" s="186">
        <f t="shared" si="622"/>
        <v>183377.5</v>
      </c>
      <c r="G243" s="186">
        <f>SUM(G244:G259)</f>
        <v>0</v>
      </c>
      <c r="H243" s="186">
        <f t="shared" si="623"/>
        <v>183377.5</v>
      </c>
      <c r="I243" s="186">
        <f>SUM(I244:I259)</f>
        <v>0</v>
      </c>
      <c r="J243" s="186">
        <f t="shared" si="624"/>
        <v>183377.5</v>
      </c>
      <c r="K243" s="186">
        <f t="shared" ref="K243:AD243" si="689">SUM(K244:K259)</f>
        <v>10785</v>
      </c>
      <c r="L243" s="186">
        <f t="shared" si="689"/>
        <v>2732.5</v>
      </c>
      <c r="M243" s="186">
        <f t="shared" si="689"/>
        <v>28915</v>
      </c>
      <c r="N243" s="186">
        <f t="shared" si="689"/>
        <v>3270</v>
      </c>
      <c r="O243" s="186">
        <f t="shared" si="689"/>
        <v>130425</v>
      </c>
      <c r="P243" s="186">
        <f t="shared" ref="P243:Q243" si="690">SUM(P244:P259)</f>
        <v>0</v>
      </c>
      <c r="Q243" s="186">
        <f t="shared" si="690"/>
        <v>0</v>
      </c>
      <c r="R243" s="186">
        <f t="shared" si="689"/>
        <v>0</v>
      </c>
      <c r="S243" s="186">
        <f t="shared" si="689"/>
        <v>0</v>
      </c>
      <c r="T243" s="186">
        <f t="shared" ref="T243" si="691">SUM(T244:T259)</f>
        <v>100</v>
      </c>
      <c r="U243" s="186">
        <f t="shared" si="689"/>
        <v>0</v>
      </c>
      <c r="V243" s="186">
        <f t="shared" si="689"/>
        <v>7150</v>
      </c>
      <c r="W243" s="186">
        <f t="shared" ref="W243" si="692">SUM(W244:W259)</f>
        <v>0</v>
      </c>
      <c r="X243" s="186">
        <f t="shared" si="689"/>
        <v>0</v>
      </c>
      <c r="Y243" s="186">
        <f t="shared" ref="Y243:Z243" si="693">SUM(Y244:Y259)</f>
        <v>0</v>
      </c>
      <c r="Z243" s="186">
        <f t="shared" si="693"/>
        <v>0</v>
      </c>
      <c r="AA243" s="186">
        <f t="shared" si="689"/>
        <v>0</v>
      </c>
      <c r="AB243" s="186">
        <f t="shared" si="689"/>
        <v>425</v>
      </c>
      <c r="AC243" s="186">
        <f t="shared" si="689"/>
        <v>166612.5</v>
      </c>
      <c r="AD243" s="186">
        <f t="shared" si="689"/>
        <v>3840</v>
      </c>
      <c r="AE243" s="186">
        <f t="shared" si="628"/>
        <v>170877.5</v>
      </c>
      <c r="AF243" s="186">
        <f>SUM(AF244:AF259)</f>
        <v>5255</v>
      </c>
      <c r="AG243" s="186">
        <f>SUM(AG244:AG259)</f>
        <v>1670</v>
      </c>
      <c r="AH243" s="186">
        <f>SUM(AH244:AH259)</f>
        <v>3840</v>
      </c>
      <c r="AI243" s="186">
        <f t="shared" si="629"/>
        <v>10765</v>
      </c>
      <c r="AJ243" s="186">
        <f>SUM(AJ244:AJ259)</f>
        <v>1065</v>
      </c>
      <c r="AK243" s="186">
        <f>SUM(AK244:AK259)</f>
        <v>0</v>
      </c>
      <c r="AL243" s="186">
        <f>SUM(AL244:AL259)</f>
        <v>670</v>
      </c>
      <c r="AM243" s="186">
        <f t="shared" si="630"/>
        <v>1735</v>
      </c>
      <c r="AN243" s="186">
        <f>SUM(AN244:AN259)</f>
        <v>0</v>
      </c>
      <c r="AO243" s="186">
        <f>SUM(AO244:AO259)</f>
        <v>0</v>
      </c>
      <c r="AP243" s="186">
        <f>SUM(AP244:AP259)</f>
        <v>0</v>
      </c>
      <c r="AQ243" s="186">
        <f t="shared" si="631"/>
        <v>0</v>
      </c>
      <c r="AR243" s="186">
        <f t="shared" si="632"/>
        <v>183377.5</v>
      </c>
    </row>
    <row r="244" spans="2:44" x14ac:dyDescent="0.25">
      <c r="B244" s="427" t="s">
        <v>379</v>
      </c>
      <c r="C244" s="176" t="s">
        <v>956</v>
      </c>
      <c r="D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v>
      </c>
      <c r="F244" s="177">
        <f t="shared" si="622"/>
        <v>480</v>
      </c>
      <c r="G244" s="177"/>
      <c r="H244" s="177">
        <f t="shared" si="623"/>
        <v>480</v>
      </c>
      <c r="I244" s="177"/>
      <c r="J244" s="177">
        <f t="shared" si="624"/>
        <v>480</v>
      </c>
      <c r="K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v>
      </c>
      <c r="W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7">
        <f t="shared" si="628"/>
        <v>0</v>
      </c>
      <c r="AF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7">
        <f t="shared" si="629"/>
        <v>0</v>
      </c>
      <c r="AJ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v>
      </c>
      <c r="AK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7">
        <f t="shared" si="630"/>
        <v>480</v>
      </c>
      <c r="AN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7">
        <f t="shared" si="631"/>
        <v>0</v>
      </c>
      <c r="AR244" s="177">
        <f t="shared" si="632"/>
        <v>480</v>
      </c>
    </row>
    <row r="245" spans="2:44" x14ac:dyDescent="0.25">
      <c r="B245" s="427" t="s">
        <v>380</v>
      </c>
      <c r="C245" s="176" t="s">
        <v>957</v>
      </c>
      <c r="D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7">
        <f t="shared" ref="F245:F253" si="694">D245+E245</f>
        <v>0</v>
      </c>
      <c r="G245" s="177"/>
      <c r="H245" s="177">
        <f t="shared" ref="H245:H253" si="695">F245-G245</f>
        <v>0</v>
      </c>
      <c r="I245" s="177"/>
      <c r="J245" s="177">
        <f t="shared" ref="J245:J253" si="696">F245-I245</f>
        <v>0</v>
      </c>
      <c r="K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7">
        <f t="shared" ref="AE245:AE253" si="697">AB245+AC245+AD245</f>
        <v>0</v>
      </c>
      <c r="AF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7">
        <f t="shared" ref="AI245:AI253" si="698">AF245+AG245+AH245</f>
        <v>0</v>
      </c>
      <c r="AJ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7">
        <f t="shared" ref="AM245:AM253" si="699">AJ245+AK245+AL245</f>
        <v>0</v>
      </c>
      <c r="AN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7">
        <f t="shared" ref="AQ245:AQ253" si="700">AN245+AO245+AP245</f>
        <v>0</v>
      </c>
      <c r="AR245" s="177">
        <f t="shared" ref="AR245:AR253" si="701">AE245+AI245+AM245+AQ245</f>
        <v>0</v>
      </c>
    </row>
    <row r="246" spans="2:44" x14ac:dyDescent="0.25">
      <c r="B246" s="427" t="s">
        <v>381</v>
      </c>
      <c r="C246" s="176" t="s">
        <v>958</v>
      </c>
      <c r="D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7">
        <f t="shared" si="694"/>
        <v>0</v>
      </c>
      <c r="G246" s="177"/>
      <c r="H246" s="177">
        <f t="shared" si="695"/>
        <v>0</v>
      </c>
      <c r="I246" s="177"/>
      <c r="J246" s="177">
        <f t="shared" si="696"/>
        <v>0</v>
      </c>
      <c r="K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7">
        <f t="shared" si="697"/>
        <v>0</v>
      </c>
      <c r="AF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7">
        <f t="shared" si="698"/>
        <v>0</v>
      </c>
      <c r="AJ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7">
        <f t="shared" si="699"/>
        <v>0</v>
      </c>
      <c r="AN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7">
        <f t="shared" si="700"/>
        <v>0</v>
      </c>
      <c r="AR246" s="177">
        <f t="shared" si="701"/>
        <v>0</v>
      </c>
    </row>
    <row r="247" spans="2:44" x14ac:dyDescent="0.25">
      <c r="B247" s="427" t="s">
        <v>382</v>
      </c>
      <c r="C247" s="176" t="s">
        <v>959</v>
      </c>
      <c r="D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7">
        <f t="shared" si="694"/>
        <v>0</v>
      </c>
      <c r="G247" s="177"/>
      <c r="H247" s="177">
        <f t="shared" si="695"/>
        <v>0</v>
      </c>
      <c r="I247" s="177"/>
      <c r="J247" s="177">
        <f t="shared" si="696"/>
        <v>0</v>
      </c>
      <c r="K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7">
        <f t="shared" si="697"/>
        <v>0</v>
      </c>
      <c r="AF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7">
        <f t="shared" si="698"/>
        <v>0</v>
      </c>
      <c r="AJ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7">
        <f t="shared" si="699"/>
        <v>0</v>
      </c>
      <c r="AN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7">
        <f t="shared" si="700"/>
        <v>0</v>
      </c>
      <c r="AR247" s="177">
        <f t="shared" si="701"/>
        <v>0</v>
      </c>
    </row>
    <row r="248" spans="2:44" x14ac:dyDescent="0.25">
      <c r="B248" s="427" t="s">
        <v>383</v>
      </c>
      <c r="C248" s="176" t="s">
        <v>960</v>
      </c>
      <c r="D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21627.5</v>
      </c>
      <c r="E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31270</v>
      </c>
      <c r="F248" s="177">
        <f t="shared" si="694"/>
        <v>52897.5</v>
      </c>
      <c r="G248" s="177"/>
      <c r="H248" s="177">
        <f t="shared" si="695"/>
        <v>52897.5</v>
      </c>
      <c r="I248" s="177"/>
      <c r="J248" s="177">
        <f t="shared" si="696"/>
        <v>52897.5</v>
      </c>
      <c r="K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10785</v>
      </c>
      <c r="L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2732.5</v>
      </c>
      <c r="M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28915</v>
      </c>
      <c r="N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3270</v>
      </c>
      <c r="O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425</v>
      </c>
      <c r="P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v>
      </c>
      <c r="U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6670</v>
      </c>
      <c r="W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425</v>
      </c>
      <c r="AC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36612.5</v>
      </c>
      <c r="AD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3840</v>
      </c>
      <c r="AE248" s="177">
        <f t="shared" si="697"/>
        <v>40877.5</v>
      </c>
      <c r="AF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5255</v>
      </c>
      <c r="AG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1670</v>
      </c>
      <c r="AH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3840</v>
      </c>
      <c r="AI248" s="177">
        <f t="shared" si="698"/>
        <v>10765</v>
      </c>
      <c r="AJ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585</v>
      </c>
      <c r="AK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670</v>
      </c>
      <c r="AM248" s="177">
        <f t="shared" si="699"/>
        <v>1255</v>
      </c>
      <c r="AN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7">
        <f t="shared" si="700"/>
        <v>0</v>
      </c>
      <c r="AR248" s="177">
        <f t="shared" si="701"/>
        <v>52897.5</v>
      </c>
    </row>
    <row r="249" spans="2:44" x14ac:dyDescent="0.25">
      <c r="B249" s="427" t="s">
        <v>384</v>
      </c>
      <c r="C249" s="176" t="s">
        <v>961</v>
      </c>
      <c r="D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7">
        <f t="shared" si="694"/>
        <v>0</v>
      </c>
      <c r="G249" s="177"/>
      <c r="H249" s="177">
        <f t="shared" si="695"/>
        <v>0</v>
      </c>
      <c r="I249" s="177"/>
      <c r="J249" s="177">
        <f t="shared" si="696"/>
        <v>0</v>
      </c>
      <c r="K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7">
        <f t="shared" si="697"/>
        <v>0</v>
      </c>
      <c r="AF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7">
        <f t="shared" si="698"/>
        <v>0</v>
      </c>
      <c r="AJ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7">
        <f t="shared" si="699"/>
        <v>0</v>
      </c>
      <c r="AN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7">
        <f t="shared" si="700"/>
        <v>0</v>
      </c>
      <c r="AR249" s="177">
        <f t="shared" si="701"/>
        <v>0</v>
      </c>
    </row>
    <row r="250" spans="2:44" x14ac:dyDescent="0.25">
      <c r="B250" s="427" t="s">
        <v>385</v>
      </c>
      <c r="C250" s="176" t="s">
        <v>962</v>
      </c>
      <c r="D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250" s="177">
        <f t="shared" si="694"/>
        <v>20000</v>
      </c>
      <c r="G250" s="177"/>
      <c r="H250" s="177">
        <f t="shared" si="695"/>
        <v>20000</v>
      </c>
      <c r="I250" s="177"/>
      <c r="J250" s="177">
        <f t="shared" si="696"/>
        <v>20000</v>
      </c>
      <c r="K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P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7">
        <f t="shared" si="697"/>
        <v>20000</v>
      </c>
      <c r="AF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7">
        <f t="shared" si="698"/>
        <v>0</v>
      </c>
      <c r="AJ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7">
        <f t="shared" si="699"/>
        <v>0</v>
      </c>
      <c r="AN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7">
        <f t="shared" si="700"/>
        <v>0</v>
      </c>
      <c r="AR250" s="177">
        <f t="shared" si="701"/>
        <v>20000</v>
      </c>
    </row>
    <row r="251" spans="2:44" x14ac:dyDescent="0.25">
      <c r="B251" s="427" t="s">
        <v>386</v>
      </c>
      <c r="C251" s="176" t="s">
        <v>963</v>
      </c>
      <c r="D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F251" s="177">
        <f t="shared" si="694"/>
        <v>110000</v>
      </c>
      <c r="G251" s="177"/>
      <c r="H251" s="177">
        <f t="shared" si="695"/>
        <v>110000</v>
      </c>
      <c r="I251" s="177"/>
      <c r="J251" s="177">
        <f t="shared" si="696"/>
        <v>110000</v>
      </c>
      <c r="K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v>
      </c>
      <c r="P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v>
      </c>
      <c r="AD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7">
        <f t="shared" si="697"/>
        <v>110000</v>
      </c>
      <c r="AF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7">
        <f t="shared" si="698"/>
        <v>0</v>
      </c>
      <c r="AJ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7">
        <f t="shared" si="699"/>
        <v>0</v>
      </c>
      <c r="AN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7">
        <f t="shared" si="700"/>
        <v>0</v>
      </c>
      <c r="AR251" s="177">
        <f t="shared" si="701"/>
        <v>110000</v>
      </c>
    </row>
    <row r="252" spans="2:44" x14ac:dyDescent="0.25">
      <c r="B252" s="427" t="s">
        <v>387</v>
      </c>
      <c r="C252" s="176" t="s">
        <v>964</v>
      </c>
      <c r="D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7">
        <f t="shared" si="694"/>
        <v>0</v>
      </c>
      <c r="G252" s="177"/>
      <c r="H252" s="177">
        <f t="shared" si="695"/>
        <v>0</v>
      </c>
      <c r="I252" s="177"/>
      <c r="J252" s="177">
        <f t="shared" si="696"/>
        <v>0</v>
      </c>
      <c r="K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7">
        <f t="shared" si="697"/>
        <v>0</v>
      </c>
      <c r="AF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7">
        <f t="shared" si="698"/>
        <v>0</v>
      </c>
      <c r="AJ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7">
        <f t="shared" si="699"/>
        <v>0</v>
      </c>
      <c r="AN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7">
        <f t="shared" si="700"/>
        <v>0</v>
      </c>
      <c r="AR252" s="177">
        <f t="shared" si="701"/>
        <v>0</v>
      </c>
    </row>
    <row r="253" spans="2:44" x14ac:dyDescent="0.25">
      <c r="B253" s="427" t="s">
        <v>388</v>
      </c>
      <c r="C253" s="176" t="s">
        <v>965</v>
      </c>
      <c r="D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7">
        <f t="shared" si="694"/>
        <v>0</v>
      </c>
      <c r="G253" s="177"/>
      <c r="H253" s="177">
        <f t="shared" si="695"/>
        <v>0</v>
      </c>
      <c r="I253" s="177"/>
      <c r="J253" s="177">
        <f t="shared" si="696"/>
        <v>0</v>
      </c>
      <c r="K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7">
        <f t="shared" si="697"/>
        <v>0</v>
      </c>
      <c r="AF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7">
        <f t="shared" si="698"/>
        <v>0</v>
      </c>
      <c r="AJ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7">
        <f t="shared" si="699"/>
        <v>0</v>
      </c>
      <c r="AN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7">
        <f t="shared" si="700"/>
        <v>0</v>
      </c>
      <c r="AR253" s="177">
        <f t="shared" si="701"/>
        <v>0</v>
      </c>
    </row>
    <row r="254" spans="2:44" x14ac:dyDescent="0.25">
      <c r="B254" s="427" t="s">
        <v>389</v>
      </c>
      <c r="C254" s="176" t="s">
        <v>966</v>
      </c>
      <c r="D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7">
        <f t="shared" si="622"/>
        <v>0</v>
      </c>
      <c r="G254" s="177"/>
      <c r="H254" s="177">
        <f t="shared" si="623"/>
        <v>0</v>
      </c>
      <c r="I254" s="177"/>
      <c r="J254" s="177">
        <f t="shared" si="624"/>
        <v>0</v>
      </c>
      <c r="K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7">
        <f t="shared" si="628"/>
        <v>0</v>
      </c>
      <c r="AF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7">
        <f t="shared" si="629"/>
        <v>0</v>
      </c>
      <c r="AJ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7">
        <f t="shared" si="630"/>
        <v>0</v>
      </c>
      <c r="AN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7">
        <f t="shared" si="631"/>
        <v>0</v>
      </c>
      <c r="AR254" s="177">
        <f t="shared" si="632"/>
        <v>0</v>
      </c>
    </row>
    <row r="255" spans="2:44" x14ac:dyDescent="0.25">
      <c r="B255" s="427" t="s">
        <v>390</v>
      </c>
      <c r="C255" s="176" t="s">
        <v>967</v>
      </c>
      <c r="D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7">
        <f t="shared" si="622"/>
        <v>0</v>
      </c>
      <c r="G255" s="177"/>
      <c r="H255" s="177">
        <f t="shared" si="623"/>
        <v>0</v>
      </c>
      <c r="I255" s="177"/>
      <c r="J255" s="177">
        <f t="shared" si="624"/>
        <v>0</v>
      </c>
      <c r="K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7">
        <f t="shared" si="628"/>
        <v>0</v>
      </c>
      <c r="AF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7">
        <f t="shared" si="629"/>
        <v>0</v>
      </c>
      <c r="AJ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7">
        <f t="shared" si="630"/>
        <v>0</v>
      </c>
      <c r="AN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7">
        <f t="shared" si="631"/>
        <v>0</v>
      </c>
      <c r="AR255" s="177">
        <f t="shared" si="632"/>
        <v>0</v>
      </c>
    </row>
    <row r="256" spans="2:44" x14ac:dyDescent="0.25">
      <c r="B256" s="427" t="s">
        <v>391</v>
      </c>
      <c r="C256" s="176" t="s">
        <v>968</v>
      </c>
      <c r="D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7">
        <f t="shared" si="622"/>
        <v>0</v>
      </c>
      <c r="G256" s="177"/>
      <c r="H256" s="177">
        <f t="shared" si="623"/>
        <v>0</v>
      </c>
      <c r="I256" s="177"/>
      <c r="J256" s="177">
        <f t="shared" si="624"/>
        <v>0</v>
      </c>
      <c r="K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7">
        <f t="shared" si="628"/>
        <v>0</v>
      </c>
      <c r="AF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7">
        <f t="shared" si="629"/>
        <v>0</v>
      </c>
      <c r="AJ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7">
        <f t="shared" si="630"/>
        <v>0</v>
      </c>
      <c r="AN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7">
        <f t="shared" si="631"/>
        <v>0</v>
      </c>
      <c r="AR256" s="177">
        <f t="shared" si="632"/>
        <v>0</v>
      </c>
    </row>
    <row r="257" spans="2:44" x14ac:dyDescent="0.25">
      <c r="B257" s="427" t="s">
        <v>392</v>
      </c>
      <c r="C257" s="176" t="s">
        <v>969</v>
      </c>
      <c r="D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7">
        <f t="shared" ref="F257:F259" si="702">D257+E257</f>
        <v>0</v>
      </c>
      <c r="G257" s="177"/>
      <c r="H257" s="177">
        <f t="shared" ref="H257:H259" si="703">F257-G257</f>
        <v>0</v>
      </c>
      <c r="I257" s="177"/>
      <c r="J257" s="177">
        <f t="shared" ref="J257:J259" si="704">F257-I257</f>
        <v>0</v>
      </c>
      <c r="K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7">
        <f t="shared" ref="AE257:AE259" si="705">AB257+AC257+AD257</f>
        <v>0</v>
      </c>
      <c r="AF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7">
        <f t="shared" ref="AI257:AI259" si="706">AF257+AG257+AH257</f>
        <v>0</v>
      </c>
      <c r="AJ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7">
        <f t="shared" ref="AM257:AM259" si="707">AJ257+AK257+AL257</f>
        <v>0</v>
      </c>
      <c r="AN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7">
        <f t="shared" ref="AQ257:AQ259" si="708">AN257+AO257+AP257</f>
        <v>0</v>
      </c>
      <c r="AR257" s="177">
        <f t="shared" ref="AR257:AR259" si="709">AE257+AI257+AM257+AQ257</f>
        <v>0</v>
      </c>
    </row>
    <row r="258" spans="2:44" x14ac:dyDescent="0.25">
      <c r="B258" s="427" t="s">
        <v>393</v>
      </c>
      <c r="C258" s="176" t="s">
        <v>970</v>
      </c>
      <c r="D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7">
        <f t="shared" si="702"/>
        <v>0</v>
      </c>
      <c r="G258" s="177"/>
      <c r="H258" s="177">
        <f t="shared" si="703"/>
        <v>0</v>
      </c>
      <c r="I258" s="177"/>
      <c r="J258" s="177">
        <f t="shared" si="704"/>
        <v>0</v>
      </c>
      <c r="K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7">
        <f t="shared" si="705"/>
        <v>0</v>
      </c>
      <c r="AF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7">
        <f t="shared" si="706"/>
        <v>0</v>
      </c>
      <c r="AJ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7">
        <f t="shared" si="707"/>
        <v>0</v>
      </c>
      <c r="AN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7">
        <f t="shared" si="708"/>
        <v>0</v>
      </c>
      <c r="AR258" s="177">
        <f t="shared" si="709"/>
        <v>0</v>
      </c>
    </row>
    <row r="259" spans="2:44" x14ac:dyDescent="0.25">
      <c r="B259" s="427" t="s">
        <v>394</v>
      </c>
      <c r="C259" s="176" t="s">
        <v>971</v>
      </c>
      <c r="D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7">
        <f t="shared" si="702"/>
        <v>0</v>
      </c>
      <c r="G259" s="177"/>
      <c r="H259" s="177">
        <f t="shared" si="703"/>
        <v>0</v>
      </c>
      <c r="I259" s="177"/>
      <c r="J259" s="177">
        <f t="shared" si="704"/>
        <v>0</v>
      </c>
      <c r="K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7">
        <f t="shared" si="705"/>
        <v>0</v>
      </c>
      <c r="AF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7">
        <f t="shared" si="706"/>
        <v>0</v>
      </c>
      <c r="AJ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7">
        <f t="shared" si="707"/>
        <v>0</v>
      </c>
      <c r="AN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7">
        <f t="shared" si="708"/>
        <v>0</v>
      </c>
      <c r="AR259" s="177">
        <f t="shared" si="709"/>
        <v>0</v>
      </c>
    </row>
    <row r="260" spans="2:44" x14ac:dyDescent="0.25">
      <c r="B260" s="184" t="s">
        <v>395</v>
      </c>
      <c r="C260" s="185" t="s">
        <v>972</v>
      </c>
      <c r="D260" s="186">
        <f>SUM(D261:D266)</f>
        <v>0</v>
      </c>
      <c r="E260" s="186">
        <f>SUM(E261:E266)</f>
        <v>0</v>
      </c>
      <c r="F260" s="186">
        <f t="shared" si="622"/>
        <v>0</v>
      </c>
      <c r="G260" s="186">
        <f>SUM(G261:G266)</f>
        <v>0</v>
      </c>
      <c r="H260" s="186">
        <f t="shared" si="623"/>
        <v>0</v>
      </c>
      <c r="I260" s="186">
        <f>SUM(I261:I266)</f>
        <v>0</v>
      </c>
      <c r="J260" s="186">
        <f t="shared" si="624"/>
        <v>0</v>
      </c>
      <c r="K260" s="186">
        <f t="shared" ref="K260:AD260" si="710">SUM(K261:K266)</f>
        <v>0</v>
      </c>
      <c r="L260" s="186">
        <f t="shared" si="710"/>
        <v>0</v>
      </c>
      <c r="M260" s="186">
        <f t="shared" si="710"/>
        <v>0</v>
      </c>
      <c r="N260" s="186">
        <f t="shared" si="710"/>
        <v>0</v>
      </c>
      <c r="O260" s="186">
        <f t="shared" si="710"/>
        <v>0</v>
      </c>
      <c r="P260" s="186">
        <f t="shared" ref="P260:Q260" si="711">SUM(P261:P266)</f>
        <v>0</v>
      </c>
      <c r="Q260" s="186">
        <f t="shared" si="711"/>
        <v>0</v>
      </c>
      <c r="R260" s="186">
        <f t="shared" si="710"/>
        <v>0</v>
      </c>
      <c r="S260" s="186">
        <f t="shared" si="710"/>
        <v>0</v>
      </c>
      <c r="T260" s="186">
        <f t="shared" ref="T260" si="712">SUM(T261:T266)</f>
        <v>0</v>
      </c>
      <c r="U260" s="186">
        <f t="shared" si="710"/>
        <v>0</v>
      </c>
      <c r="V260" s="186">
        <f t="shared" si="710"/>
        <v>0</v>
      </c>
      <c r="W260" s="186">
        <f t="shared" ref="W260" si="713">SUM(W261:W266)</f>
        <v>0</v>
      </c>
      <c r="X260" s="186">
        <f t="shared" si="710"/>
        <v>0</v>
      </c>
      <c r="Y260" s="186">
        <f t="shared" ref="Y260:Z260" si="714">SUM(Y261:Y266)</f>
        <v>0</v>
      </c>
      <c r="Z260" s="186">
        <f t="shared" si="714"/>
        <v>0</v>
      </c>
      <c r="AA260" s="186">
        <f t="shared" si="710"/>
        <v>0</v>
      </c>
      <c r="AB260" s="186">
        <f t="shared" si="710"/>
        <v>0</v>
      </c>
      <c r="AC260" s="186">
        <f t="shared" si="710"/>
        <v>0</v>
      </c>
      <c r="AD260" s="186">
        <f t="shared" si="710"/>
        <v>0</v>
      </c>
      <c r="AE260" s="186">
        <f t="shared" si="628"/>
        <v>0</v>
      </c>
      <c r="AF260" s="186">
        <f>SUM(AF261:AF266)</f>
        <v>0</v>
      </c>
      <c r="AG260" s="186">
        <f>SUM(AG261:AG266)</f>
        <v>0</v>
      </c>
      <c r="AH260" s="186">
        <f>SUM(AH261:AH266)</f>
        <v>0</v>
      </c>
      <c r="AI260" s="186">
        <f t="shared" si="629"/>
        <v>0</v>
      </c>
      <c r="AJ260" s="186">
        <f>SUM(AJ261:AJ266)</f>
        <v>0</v>
      </c>
      <c r="AK260" s="186">
        <f>SUM(AK261:AK266)</f>
        <v>0</v>
      </c>
      <c r="AL260" s="186">
        <f>SUM(AL261:AL266)</f>
        <v>0</v>
      </c>
      <c r="AM260" s="186">
        <f t="shared" si="630"/>
        <v>0</v>
      </c>
      <c r="AN260" s="186">
        <f>SUM(AN261:AN266)</f>
        <v>0</v>
      </c>
      <c r="AO260" s="186">
        <f>SUM(AO261:AO266)</f>
        <v>0</v>
      </c>
      <c r="AP260" s="186">
        <f>SUM(AP261:AP266)</f>
        <v>0</v>
      </c>
      <c r="AQ260" s="186">
        <f t="shared" si="631"/>
        <v>0</v>
      </c>
      <c r="AR260" s="186">
        <f t="shared" si="632"/>
        <v>0</v>
      </c>
    </row>
    <row r="261" spans="2:44" x14ac:dyDescent="0.25">
      <c r="B261" s="427" t="s">
        <v>396</v>
      </c>
      <c r="C261" s="176" t="s">
        <v>973</v>
      </c>
      <c r="D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7">
        <f t="shared" si="622"/>
        <v>0</v>
      </c>
      <c r="G261" s="177"/>
      <c r="H261" s="177">
        <f t="shared" si="623"/>
        <v>0</v>
      </c>
      <c r="I261" s="177"/>
      <c r="J261" s="177">
        <f t="shared" si="624"/>
        <v>0</v>
      </c>
      <c r="K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7">
        <f t="shared" si="628"/>
        <v>0</v>
      </c>
      <c r="AF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7">
        <f t="shared" si="629"/>
        <v>0</v>
      </c>
      <c r="AJ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7">
        <f t="shared" si="630"/>
        <v>0</v>
      </c>
      <c r="AN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7">
        <f t="shared" si="631"/>
        <v>0</v>
      </c>
      <c r="AR261" s="177">
        <f t="shared" si="632"/>
        <v>0</v>
      </c>
    </row>
    <row r="262" spans="2:44" x14ac:dyDescent="0.25">
      <c r="B262" s="427" t="s">
        <v>397</v>
      </c>
      <c r="C262" s="176" t="s">
        <v>974</v>
      </c>
      <c r="D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7">
        <f t="shared" si="622"/>
        <v>0</v>
      </c>
      <c r="G262" s="177"/>
      <c r="H262" s="177">
        <f t="shared" si="623"/>
        <v>0</v>
      </c>
      <c r="I262" s="177"/>
      <c r="J262" s="177">
        <f t="shared" si="624"/>
        <v>0</v>
      </c>
      <c r="K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7">
        <f t="shared" si="628"/>
        <v>0</v>
      </c>
      <c r="AF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7">
        <f t="shared" si="629"/>
        <v>0</v>
      </c>
      <c r="AJ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7">
        <f t="shared" si="630"/>
        <v>0</v>
      </c>
      <c r="AN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7">
        <f t="shared" si="631"/>
        <v>0</v>
      </c>
      <c r="AR262" s="177">
        <f t="shared" si="632"/>
        <v>0</v>
      </c>
    </row>
    <row r="263" spans="2:44" x14ac:dyDescent="0.25">
      <c r="B263" s="427" t="s">
        <v>398</v>
      </c>
      <c r="C263" s="176" t="s">
        <v>975</v>
      </c>
      <c r="D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7">
        <f t="shared" si="622"/>
        <v>0</v>
      </c>
      <c r="G263" s="177"/>
      <c r="H263" s="177">
        <f t="shared" si="623"/>
        <v>0</v>
      </c>
      <c r="I263" s="177"/>
      <c r="J263" s="177">
        <f t="shared" si="624"/>
        <v>0</v>
      </c>
      <c r="K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7">
        <f t="shared" si="628"/>
        <v>0</v>
      </c>
      <c r="AF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7">
        <f t="shared" si="629"/>
        <v>0</v>
      </c>
      <c r="AJ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7">
        <f t="shared" si="630"/>
        <v>0</v>
      </c>
      <c r="AN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7">
        <f t="shared" si="631"/>
        <v>0</v>
      </c>
      <c r="AR263" s="177">
        <f t="shared" si="632"/>
        <v>0</v>
      </c>
    </row>
    <row r="264" spans="2:44" x14ac:dyDescent="0.25">
      <c r="B264" s="427" t="s">
        <v>399</v>
      </c>
      <c r="C264" s="176" t="s">
        <v>976</v>
      </c>
      <c r="D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7">
        <f t="shared" ref="F264:F266" si="715">D264+E264</f>
        <v>0</v>
      </c>
      <c r="G264" s="177"/>
      <c r="H264" s="177">
        <f t="shared" ref="H264:H266" si="716">F264-G264</f>
        <v>0</v>
      </c>
      <c r="I264" s="177"/>
      <c r="J264" s="177">
        <f t="shared" ref="J264:J266" si="717">F264-I264</f>
        <v>0</v>
      </c>
      <c r="K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7">
        <f t="shared" ref="AE264:AE266" si="718">AB264+AC264+AD264</f>
        <v>0</v>
      </c>
      <c r="AF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7">
        <f t="shared" ref="AI264:AI266" si="719">AF264+AG264+AH264</f>
        <v>0</v>
      </c>
      <c r="AJ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7">
        <f t="shared" ref="AM264:AM266" si="720">AJ264+AK264+AL264</f>
        <v>0</v>
      </c>
      <c r="AN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7">
        <f t="shared" ref="AQ264:AQ266" si="721">AN264+AO264+AP264</f>
        <v>0</v>
      </c>
      <c r="AR264" s="177">
        <f t="shared" ref="AR264:AR266" si="722">AE264+AI264+AM264+AQ264</f>
        <v>0</v>
      </c>
    </row>
    <row r="265" spans="2:44" x14ac:dyDescent="0.25">
      <c r="B265" s="427" t="s">
        <v>400</v>
      </c>
      <c r="C265" s="176" t="s">
        <v>977</v>
      </c>
      <c r="D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7">
        <f t="shared" si="715"/>
        <v>0</v>
      </c>
      <c r="G265" s="177"/>
      <c r="H265" s="177">
        <f t="shared" si="716"/>
        <v>0</v>
      </c>
      <c r="I265" s="177"/>
      <c r="J265" s="177">
        <f t="shared" si="717"/>
        <v>0</v>
      </c>
      <c r="K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7">
        <f t="shared" si="718"/>
        <v>0</v>
      </c>
      <c r="AF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7">
        <f t="shared" si="719"/>
        <v>0</v>
      </c>
      <c r="AJ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7">
        <f t="shared" si="720"/>
        <v>0</v>
      </c>
      <c r="AN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7">
        <f t="shared" si="721"/>
        <v>0</v>
      </c>
      <c r="AR265" s="177">
        <f t="shared" si="722"/>
        <v>0</v>
      </c>
    </row>
    <row r="266" spans="2:44" x14ac:dyDescent="0.25">
      <c r="B266" s="427" t="s">
        <v>401</v>
      </c>
      <c r="C266" s="176" t="s">
        <v>978</v>
      </c>
      <c r="D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7">
        <f t="shared" si="715"/>
        <v>0</v>
      </c>
      <c r="G266" s="177"/>
      <c r="H266" s="177">
        <f t="shared" si="716"/>
        <v>0</v>
      </c>
      <c r="I266" s="177"/>
      <c r="J266" s="177">
        <f t="shared" si="717"/>
        <v>0</v>
      </c>
      <c r="K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7">
        <f t="shared" si="718"/>
        <v>0</v>
      </c>
      <c r="AF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7">
        <f t="shared" si="719"/>
        <v>0</v>
      </c>
      <c r="AJ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7">
        <f t="shared" si="720"/>
        <v>0</v>
      </c>
      <c r="AN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7">
        <f t="shared" si="721"/>
        <v>0</v>
      </c>
      <c r="AR266" s="177">
        <f t="shared" si="722"/>
        <v>0</v>
      </c>
    </row>
    <row r="267" spans="2:44" x14ac:dyDescent="0.25">
      <c r="B267" s="184" t="s">
        <v>402</v>
      </c>
      <c r="C267" s="185" t="s">
        <v>979</v>
      </c>
      <c r="D267" s="186">
        <f>SUM(D268:D311)</f>
        <v>0</v>
      </c>
      <c r="E267" s="186">
        <f>SUM(E268:E311)</f>
        <v>6000</v>
      </c>
      <c r="F267" s="186">
        <f t="shared" si="622"/>
        <v>6000</v>
      </c>
      <c r="G267" s="186">
        <f>SUM(G268:G311)</f>
        <v>0</v>
      </c>
      <c r="H267" s="186">
        <f t="shared" si="623"/>
        <v>6000</v>
      </c>
      <c r="I267" s="186">
        <f>SUM(I268:I311)</f>
        <v>0</v>
      </c>
      <c r="J267" s="186">
        <f t="shared" si="624"/>
        <v>6000</v>
      </c>
      <c r="K267" s="186">
        <f t="shared" ref="K267:AD267" si="723">SUM(K268:K311)</f>
        <v>6000</v>
      </c>
      <c r="L267" s="186">
        <f t="shared" si="723"/>
        <v>0</v>
      </c>
      <c r="M267" s="186">
        <f t="shared" si="723"/>
        <v>0</v>
      </c>
      <c r="N267" s="186">
        <f t="shared" si="723"/>
        <v>0</v>
      </c>
      <c r="O267" s="186">
        <f t="shared" si="723"/>
        <v>0</v>
      </c>
      <c r="P267" s="186">
        <f t="shared" ref="P267:Q267" si="724">SUM(P268:P311)</f>
        <v>0</v>
      </c>
      <c r="Q267" s="186">
        <f t="shared" si="724"/>
        <v>0</v>
      </c>
      <c r="R267" s="186">
        <f t="shared" si="723"/>
        <v>0</v>
      </c>
      <c r="S267" s="186">
        <f t="shared" si="723"/>
        <v>0</v>
      </c>
      <c r="T267" s="186">
        <f t="shared" ref="T267" si="725">SUM(T268:T311)</f>
        <v>0</v>
      </c>
      <c r="U267" s="186">
        <f t="shared" si="723"/>
        <v>0</v>
      </c>
      <c r="V267" s="186">
        <f t="shared" si="723"/>
        <v>0</v>
      </c>
      <c r="W267" s="186">
        <f t="shared" ref="W267" si="726">SUM(W268:W311)</f>
        <v>0</v>
      </c>
      <c r="X267" s="186">
        <f t="shared" si="723"/>
        <v>0</v>
      </c>
      <c r="Y267" s="186">
        <f t="shared" ref="Y267:Z267" si="727">SUM(Y268:Y311)</f>
        <v>0</v>
      </c>
      <c r="Z267" s="186">
        <f t="shared" si="727"/>
        <v>0</v>
      </c>
      <c r="AA267" s="186">
        <f t="shared" si="723"/>
        <v>0</v>
      </c>
      <c r="AB267" s="186">
        <f t="shared" si="723"/>
        <v>0</v>
      </c>
      <c r="AC267" s="186">
        <f t="shared" si="723"/>
        <v>0</v>
      </c>
      <c r="AD267" s="186">
        <f t="shared" si="723"/>
        <v>2000</v>
      </c>
      <c r="AE267" s="186">
        <f t="shared" si="628"/>
        <v>2000</v>
      </c>
      <c r="AF267" s="186">
        <f>SUM(AF268:AF311)</f>
        <v>2000</v>
      </c>
      <c r="AG267" s="186">
        <f>SUM(AG268:AG311)</f>
        <v>0</v>
      </c>
      <c r="AH267" s="186">
        <f>SUM(AH268:AH311)</f>
        <v>0</v>
      </c>
      <c r="AI267" s="186">
        <f t="shared" si="629"/>
        <v>2000</v>
      </c>
      <c r="AJ267" s="186">
        <f>SUM(AJ268:AJ311)</f>
        <v>2000</v>
      </c>
      <c r="AK267" s="186">
        <f>SUM(AK268:AK311)</f>
        <v>0</v>
      </c>
      <c r="AL267" s="186">
        <f>SUM(AL268:AL311)</f>
        <v>0</v>
      </c>
      <c r="AM267" s="186">
        <f t="shared" si="630"/>
        <v>2000</v>
      </c>
      <c r="AN267" s="186">
        <f>SUM(AN268:AN311)</f>
        <v>0</v>
      </c>
      <c r="AO267" s="186">
        <f>SUM(AO268:AO311)</f>
        <v>0</v>
      </c>
      <c r="AP267" s="186">
        <f>SUM(AP268:AP311)</f>
        <v>0</v>
      </c>
      <c r="AQ267" s="186">
        <f t="shared" si="631"/>
        <v>0</v>
      </c>
      <c r="AR267" s="186">
        <f t="shared" si="632"/>
        <v>6000</v>
      </c>
    </row>
    <row r="268" spans="2:44" x14ac:dyDescent="0.25">
      <c r="B268" s="427" t="s">
        <v>403</v>
      </c>
      <c r="C268" s="176" t="s">
        <v>980</v>
      </c>
      <c r="D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7">
        <f t="shared" si="622"/>
        <v>0</v>
      </c>
      <c r="G268" s="177"/>
      <c r="H268" s="177">
        <f t="shared" si="623"/>
        <v>0</v>
      </c>
      <c r="I268" s="177"/>
      <c r="J268" s="177">
        <f t="shared" si="624"/>
        <v>0</v>
      </c>
      <c r="K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7">
        <f t="shared" si="628"/>
        <v>0</v>
      </c>
      <c r="AF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7">
        <f t="shared" si="629"/>
        <v>0</v>
      </c>
      <c r="AJ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7">
        <f t="shared" si="630"/>
        <v>0</v>
      </c>
      <c r="AN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7">
        <f t="shared" si="631"/>
        <v>0</v>
      </c>
      <c r="AR268" s="177">
        <f t="shared" si="632"/>
        <v>0</v>
      </c>
    </row>
    <row r="269" spans="2:44" x14ac:dyDescent="0.25">
      <c r="B269" s="427" t="s">
        <v>404</v>
      </c>
      <c r="C269" s="176" t="s">
        <v>981</v>
      </c>
      <c r="D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7">
        <f t="shared" ref="F269:F300" si="728">D269+E269</f>
        <v>0</v>
      </c>
      <c r="G269" s="177"/>
      <c r="H269" s="177">
        <f t="shared" ref="H269:H300" si="729">F269-G269</f>
        <v>0</v>
      </c>
      <c r="I269" s="177"/>
      <c r="J269" s="177">
        <f t="shared" ref="J269:J300" si="730">F269-I269</f>
        <v>0</v>
      </c>
      <c r="K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7">
        <f t="shared" ref="AE269:AE300" si="731">AB269+AC269+AD269</f>
        <v>0</v>
      </c>
      <c r="AF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7">
        <f t="shared" ref="AI269:AI300" si="732">AF269+AG269+AH269</f>
        <v>0</v>
      </c>
      <c r="AJ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7">
        <f t="shared" ref="AM269:AM300" si="733">AJ269+AK269+AL269</f>
        <v>0</v>
      </c>
      <c r="AN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7">
        <f t="shared" ref="AQ269:AQ300" si="734">AN269+AO269+AP269</f>
        <v>0</v>
      </c>
      <c r="AR269" s="177">
        <f t="shared" ref="AR269:AR300" si="735">AE269+AI269+AM269+AQ269</f>
        <v>0</v>
      </c>
    </row>
    <row r="270" spans="2:44" x14ac:dyDescent="0.25">
      <c r="B270" s="427" t="s">
        <v>405</v>
      </c>
      <c r="C270" s="176" t="s">
        <v>982</v>
      </c>
      <c r="D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7">
        <f t="shared" si="728"/>
        <v>0</v>
      </c>
      <c r="G270" s="177"/>
      <c r="H270" s="177">
        <f t="shared" si="729"/>
        <v>0</v>
      </c>
      <c r="I270" s="177"/>
      <c r="J270" s="177">
        <f t="shared" si="730"/>
        <v>0</v>
      </c>
      <c r="K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7">
        <f t="shared" si="731"/>
        <v>0</v>
      </c>
      <c r="AF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7">
        <f t="shared" si="732"/>
        <v>0</v>
      </c>
      <c r="AJ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7">
        <f t="shared" si="733"/>
        <v>0</v>
      </c>
      <c r="AN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7">
        <f t="shared" si="734"/>
        <v>0</v>
      </c>
      <c r="AR270" s="177">
        <f t="shared" si="735"/>
        <v>0</v>
      </c>
    </row>
    <row r="271" spans="2:44" x14ac:dyDescent="0.25">
      <c r="B271" s="427" t="s">
        <v>406</v>
      </c>
      <c r="C271" s="176" t="s">
        <v>983</v>
      </c>
      <c r="D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7">
        <f t="shared" si="728"/>
        <v>0</v>
      </c>
      <c r="G271" s="177"/>
      <c r="H271" s="177">
        <f t="shared" si="729"/>
        <v>0</v>
      </c>
      <c r="I271" s="177"/>
      <c r="J271" s="177">
        <f t="shared" si="730"/>
        <v>0</v>
      </c>
      <c r="K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7">
        <f t="shared" si="731"/>
        <v>0</v>
      </c>
      <c r="AF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7">
        <f t="shared" si="732"/>
        <v>0</v>
      </c>
      <c r="AJ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7">
        <f t="shared" si="733"/>
        <v>0</v>
      </c>
      <c r="AN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7">
        <f t="shared" si="734"/>
        <v>0</v>
      </c>
      <c r="AR271" s="177">
        <f t="shared" si="735"/>
        <v>0</v>
      </c>
    </row>
    <row r="272" spans="2:44" x14ac:dyDescent="0.25">
      <c r="B272" s="427" t="s">
        <v>407</v>
      </c>
      <c r="C272" s="176" t="s">
        <v>984</v>
      </c>
      <c r="D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7">
        <f t="shared" si="728"/>
        <v>0</v>
      </c>
      <c r="G272" s="177"/>
      <c r="H272" s="177">
        <f t="shared" si="729"/>
        <v>0</v>
      </c>
      <c r="I272" s="177"/>
      <c r="J272" s="177">
        <f t="shared" si="730"/>
        <v>0</v>
      </c>
      <c r="K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7">
        <f t="shared" si="731"/>
        <v>0</v>
      </c>
      <c r="AF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7">
        <f t="shared" si="732"/>
        <v>0</v>
      </c>
      <c r="AJ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7">
        <f t="shared" si="733"/>
        <v>0</v>
      </c>
      <c r="AN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7">
        <f t="shared" si="734"/>
        <v>0</v>
      </c>
      <c r="AR272" s="177">
        <f t="shared" si="735"/>
        <v>0</v>
      </c>
    </row>
    <row r="273" spans="2:44" x14ac:dyDescent="0.25">
      <c r="B273" s="427" t="s">
        <v>408</v>
      </c>
      <c r="C273" s="176" t="s">
        <v>985</v>
      </c>
      <c r="D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7">
        <f t="shared" si="728"/>
        <v>0</v>
      </c>
      <c r="G273" s="177"/>
      <c r="H273" s="177">
        <f t="shared" si="729"/>
        <v>0</v>
      </c>
      <c r="I273" s="177"/>
      <c r="J273" s="177">
        <f t="shared" si="730"/>
        <v>0</v>
      </c>
      <c r="K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7">
        <f t="shared" si="731"/>
        <v>0</v>
      </c>
      <c r="AF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7">
        <f t="shared" si="732"/>
        <v>0</v>
      </c>
      <c r="AJ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7">
        <f t="shared" si="733"/>
        <v>0</v>
      </c>
      <c r="AN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7">
        <f t="shared" si="734"/>
        <v>0</v>
      </c>
      <c r="AR273" s="177">
        <f t="shared" si="735"/>
        <v>0</v>
      </c>
    </row>
    <row r="274" spans="2:44" x14ac:dyDescent="0.25">
      <c r="B274" s="427" t="s">
        <v>409</v>
      </c>
      <c r="C274" s="176" t="s">
        <v>986</v>
      </c>
      <c r="D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7">
        <f t="shared" si="728"/>
        <v>0</v>
      </c>
      <c r="G274" s="177"/>
      <c r="H274" s="177">
        <f t="shared" si="729"/>
        <v>0</v>
      </c>
      <c r="I274" s="177"/>
      <c r="J274" s="177">
        <f t="shared" si="730"/>
        <v>0</v>
      </c>
      <c r="K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7">
        <f t="shared" si="731"/>
        <v>0</v>
      </c>
      <c r="AF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7">
        <f t="shared" si="732"/>
        <v>0</v>
      </c>
      <c r="AJ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7">
        <f t="shared" si="733"/>
        <v>0</v>
      </c>
      <c r="AN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7">
        <f t="shared" si="734"/>
        <v>0</v>
      </c>
      <c r="AR274" s="177">
        <f t="shared" si="735"/>
        <v>0</v>
      </c>
    </row>
    <row r="275" spans="2:44" x14ac:dyDescent="0.25">
      <c r="B275" s="427" t="s">
        <v>410</v>
      </c>
      <c r="C275" s="176" t="s">
        <v>987</v>
      </c>
      <c r="D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7">
        <f t="shared" si="728"/>
        <v>0</v>
      </c>
      <c r="G275" s="177"/>
      <c r="H275" s="177">
        <f t="shared" si="729"/>
        <v>0</v>
      </c>
      <c r="I275" s="177"/>
      <c r="J275" s="177">
        <f t="shared" si="730"/>
        <v>0</v>
      </c>
      <c r="K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7">
        <f t="shared" si="731"/>
        <v>0</v>
      </c>
      <c r="AF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7">
        <f t="shared" si="732"/>
        <v>0</v>
      </c>
      <c r="AJ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7">
        <f t="shared" si="733"/>
        <v>0</v>
      </c>
      <c r="AN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7">
        <f t="shared" si="734"/>
        <v>0</v>
      </c>
      <c r="AR275" s="177">
        <f t="shared" si="735"/>
        <v>0</v>
      </c>
    </row>
    <row r="276" spans="2:44" x14ac:dyDescent="0.25">
      <c r="B276" s="427" t="s">
        <v>411</v>
      </c>
      <c r="C276" s="176" t="s">
        <v>988</v>
      </c>
      <c r="D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7">
        <f t="shared" si="728"/>
        <v>0</v>
      </c>
      <c r="G276" s="177"/>
      <c r="H276" s="177">
        <f t="shared" si="729"/>
        <v>0</v>
      </c>
      <c r="I276" s="177"/>
      <c r="J276" s="177">
        <f t="shared" si="730"/>
        <v>0</v>
      </c>
      <c r="K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7">
        <f t="shared" si="731"/>
        <v>0</v>
      </c>
      <c r="AF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7">
        <f t="shared" si="732"/>
        <v>0</v>
      </c>
      <c r="AJ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7">
        <f t="shared" si="733"/>
        <v>0</v>
      </c>
      <c r="AN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7">
        <f t="shared" si="734"/>
        <v>0</v>
      </c>
      <c r="AR276" s="177">
        <f t="shared" si="735"/>
        <v>0</v>
      </c>
    </row>
    <row r="277" spans="2:44" x14ac:dyDescent="0.25">
      <c r="B277" s="427" t="s">
        <v>412</v>
      </c>
      <c r="C277" s="176" t="s">
        <v>989</v>
      </c>
      <c r="D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F277" s="177">
        <f t="shared" si="728"/>
        <v>6000</v>
      </c>
      <c r="G277" s="177"/>
      <c r="H277" s="177">
        <f t="shared" si="729"/>
        <v>6000</v>
      </c>
      <c r="I277" s="177"/>
      <c r="J277" s="177">
        <f t="shared" si="730"/>
        <v>6000</v>
      </c>
      <c r="K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L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E277" s="177">
        <f t="shared" si="731"/>
        <v>2000</v>
      </c>
      <c r="AF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G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7">
        <f t="shared" si="732"/>
        <v>2000</v>
      </c>
      <c r="AJ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K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7">
        <f t="shared" si="733"/>
        <v>2000</v>
      </c>
      <c r="AN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7">
        <f t="shared" si="734"/>
        <v>0</v>
      </c>
      <c r="AR277" s="177">
        <f t="shared" si="735"/>
        <v>6000</v>
      </c>
    </row>
    <row r="278" spans="2:44" x14ac:dyDescent="0.25">
      <c r="B278" s="427" t="s">
        <v>413</v>
      </c>
      <c r="C278" s="176" t="s">
        <v>990</v>
      </c>
      <c r="D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7">
        <f t="shared" si="728"/>
        <v>0</v>
      </c>
      <c r="G278" s="177"/>
      <c r="H278" s="177">
        <f t="shared" si="729"/>
        <v>0</v>
      </c>
      <c r="I278" s="177"/>
      <c r="J278" s="177">
        <f t="shared" si="730"/>
        <v>0</v>
      </c>
      <c r="K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7">
        <f t="shared" si="731"/>
        <v>0</v>
      </c>
      <c r="AF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7">
        <f t="shared" si="732"/>
        <v>0</v>
      </c>
      <c r="AJ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7">
        <f t="shared" si="733"/>
        <v>0</v>
      </c>
      <c r="AN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7">
        <f t="shared" si="734"/>
        <v>0</v>
      </c>
      <c r="AR278" s="177">
        <f t="shared" si="735"/>
        <v>0</v>
      </c>
    </row>
    <row r="279" spans="2:44" x14ac:dyDescent="0.25">
      <c r="B279" s="427" t="s">
        <v>414</v>
      </c>
      <c r="C279" s="176" t="s">
        <v>991</v>
      </c>
      <c r="D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7">
        <f t="shared" si="728"/>
        <v>0</v>
      </c>
      <c r="G279" s="177"/>
      <c r="H279" s="177">
        <f t="shared" si="729"/>
        <v>0</v>
      </c>
      <c r="I279" s="177"/>
      <c r="J279" s="177">
        <f t="shared" si="730"/>
        <v>0</v>
      </c>
      <c r="K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7">
        <f t="shared" si="731"/>
        <v>0</v>
      </c>
      <c r="AF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7">
        <f t="shared" si="732"/>
        <v>0</v>
      </c>
      <c r="AJ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7">
        <f t="shared" si="733"/>
        <v>0</v>
      </c>
      <c r="AN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7">
        <f t="shared" si="734"/>
        <v>0</v>
      </c>
      <c r="AR279" s="177">
        <f t="shared" si="735"/>
        <v>0</v>
      </c>
    </row>
    <row r="280" spans="2:44" x14ac:dyDescent="0.25">
      <c r="B280" s="427" t="s">
        <v>415</v>
      </c>
      <c r="C280" s="176" t="s">
        <v>992</v>
      </c>
      <c r="D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7">
        <f t="shared" si="728"/>
        <v>0</v>
      </c>
      <c r="G280" s="177"/>
      <c r="H280" s="177">
        <f t="shared" si="729"/>
        <v>0</v>
      </c>
      <c r="I280" s="177"/>
      <c r="J280" s="177">
        <f t="shared" si="730"/>
        <v>0</v>
      </c>
      <c r="K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7">
        <f t="shared" si="731"/>
        <v>0</v>
      </c>
      <c r="AF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7">
        <f t="shared" si="732"/>
        <v>0</v>
      </c>
      <c r="AJ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7">
        <f t="shared" si="733"/>
        <v>0</v>
      </c>
      <c r="AN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7">
        <f t="shared" si="734"/>
        <v>0</v>
      </c>
      <c r="AR280" s="177">
        <f t="shared" si="735"/>
        <v>0</v>
      </c>
    </row>
    <row r="281" spans="2:44" x14ac:dyDescent="0.25">
      <c r="B281" s="427" t="s">
        <v>416</v>
      </c>
      <c r="C281" s="176" t="s">
        <v>993</v>
      </c>
      <c r="D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7">
        <f t="shared" si="728"/>
        <v>0</v>
      </c>
      <c r="G281" s="177"/>
      <c r="H281" s="177">
        <f t="shared" si="729"/>
        <v>0</v>
      </c>
      <c r="I281" s="177"/>
      <c r="J281" s="177">
        <f t="shared" si="730"/>
        <v>0</v>
      </c>
      <c r="K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7">
        <f t="shared" si="731"/>
        <v>0</v>
      </c>
      <c r="AF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7">
        <f t="shared" si="732"/>
        <v>0</v>
      </c>
      <c r="AJ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7">
        <f t="shared" si="733"/>
        <v>0</v>
      </c>
      <c r="AN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7">
        <f t="shared" si="734"/>
        <v>0</v>
      </c>
      <c r="AR281" s="177">
        <f t="shared" si="735"/>
        <v>0</v>
      </c>
    </row>
    <row r="282" spans="2:44" x14ac:dyDescent="0.25">
      <c r="B282" s="427" t="s">
        <v>417</v>
      </c>
      <c r="C282" s="176" t="s">
        <v>994</v>
      </c>
      <c r="D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7">
        <f t="shared" si="728"/>
        <v>0</v>
      </c>
      <c r="G282" s="177"/>
      <c r="H282" s="177">
        <f t="shared" si="729"/>
        <v>0</v>
      </c>
      <c r="I282" s="177"/>
      <c r="J282" s="177">
        <f t="shared" si="730"/>
        <v>0</v>
      </c>
      <c r="K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7">
        <f t="shared" si="731"/>
        <v>0</v>
      </c>
      <c r="AF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7">
        <f t="shared" si="732"/>
        <v>0</v>
      </c>
      <c r="AJ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7">
        <f t="shared" si="733"/>
        <v>0</v>
      </c>
      <c r="AN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7">
        <f t="shared" si="734"/>
        <v>0</v>
      </c>
      <c r="AR282" s="177">
        <f t="shared" si="735"/>
        <v>0</v>
      </c>
    </row>
    <row r="283" spans="2:44" x14ac:dyDescent="0.25">
      <c r="B283" s="427" t="s">
        <v>418</v>
      </c>
      <c r="C283" s="176" t="s">
        <v>995</v>
      </c>
      <c r="D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7">
        <f t="shared" si="728"/>
        <v>0</v>
      </c>
      <c r="G283" s="177"/>
      <c r="H283" s="177">
        <f t="shared" si="729"/>
        <v>0</v>
      </c>
      <c r="I283" s="177"/>
      <c r="J283" s="177">
        <f t="shared" si="730"/>
        <v>0</v>
      </c>
      <c r="K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7">
        <f t="shared" si="731"/>
        <v>0</v>
      </c>
      <c r="AF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7">
        <f t="shared" si="732"/>
        <v>0</v>
      </c>
      <c r="AJ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7">
        <f t="shared" si="733"/>
        <v>0</v>
      </c>
      <c r="AN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7">
        <f t="shared" si="734"/>
        <v>0</v>
      </c>
      <c r="AR283" s="177">
        <f t="shared" si="735"/>
        <v>0</v>
      </c>
    </row>
    <row r="284" spans="2:44" x14ac:dyDescent="0.25">
      <c r="B284" s="427" t="s">
        <v>419</v>
      </c>
      <c r="C284" s="176" t="s">
        <v>996</v>
      </c>
      <c r="D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7">
        <f t="shared" si="728"/>
        <v>0</v>
      </c>
      <c r="G284" s="177"/>
      <c r="H284" s="177">
        <f t="shared" si="729"/>
        <v>0</v>
      </c>
      <c r="I284" s="177"/>
      <c r="J284" s="177">
        <f t="shared" si="730"/>
        <v>0</v>
      </c>
      <c r="K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7">
        <f t="shared" si="731"/>
        <v>0</v>
      </c>
      <c r="AF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7">
        <f t="shared" si="732"/>
        <v>0</v>
      </c>
      <c r="AJ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7">
        <f t="shared" si="733"/>
        <v>0</v>
      </c>
      <c r="AN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7">
        <f t="shared" si="734"/>
        <v>0</v>
      </c>
      <c r="AR284" s="177">
        <f t="shared" si="735"/>
        <v>0</v>
      </c>
    </row>
    <row r="285" spans="2:44" x14ac:dyDescent="0.25">
      <c r="B285" s="427" t="s">
        <v>420</v>
      </c>
      <c r="C285" s="176" t="s">
        <v>997</v>
      </c>
      <c r="D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7">
        <f t="shared" si="728"/>
        <v>0</v>
      </c>
      <c r="G285" s="177"/>
      <c r="H285" s="177">
        <f t="shared" si="729"/>
        <v>0</v>
      </c>
      <c r="I285" s="177"/>
      <c r="J285" s="177">
        <f t="shared" si="730"/>
        <v>0</v>
      </c>
      <c r="K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7">
        <f t="shared" si="731"/>
        <v>0</v>
      </c>
      <c r="AF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7">
        <f t="shared" si="732"/>
        <v>0</v>
      </c>
      <c r="AJ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7">
        <f t="shared" si="733"/>
        <v>0</v>
      </c>
      <c r="AN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7">
        <f t="shared" si="734"/>
        <v>0</v>
      </c>
      <c r="AR285" s="177">
        <f t="shared" si="735"/>
        <v>0</v>
      </c>
    </row>
    <row r="286" spans="2:44" x14ac:dyDescent="0.25">
      <c r="B286" s="427" t="s">
        <v>421</v>
      </c>
      <c r="C286" s="176" t="s">
        <v>998</v>
      </c>
      <c r="D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7">
        <f t="shared" si="728"/>
        <v>0</v>
      </c>
      <c r="G286" s="177"/>
      <c r="H286" s="177">
        <f t="shared" si="729"/>
        <v>0</v>
      </c>
      <c r="I286" s="177"/>
      <c r="J286" s="177">
        <f t="shared" si="730"/>
        <v>0</v>
      </c>
      <c r="K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7">
        <f t="shared" si="731"/>
        <v>0</v>
      </c>
      <c r="AF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7">
        <f t="shared" si="732"/>
        <v>0</v>
      </c>
      <c r="AJ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7">
        <f t="shared" si="733"/>
        <v>0</v>
      </c>
      <c r="AN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7">
        <f t="shared" si="734"/>
        <v>0</v>
      </c>
      <c r="AR286" s="177">
        <f t="shared" si="735"/>
        <v>0</v>
      </c>
    </row>
    <row r="287" spans="2:44" x14ac:dyDescent="0.25">
      <c r="B287" s="427" t="s">
        <v>422</v>
      </c>
      <c r="C287" s="176" t="s">
        <v>999</v>
      </c>
      <c r="D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7">
        <f t="shared" si="728"/>
        <v>0</v>
      </c>
      <c r="G287" s="177"/>
      <c r="H287" s="177">
        <f t="shared" si="729"/>
        <v>0</v>
      </c>
      <c r="I287" s="177"/>
      <c r="J287" s="177">
        <f t="shared" si="730"/>
        <v>0</v>
      </c>
      <c r="K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7">
        <f t="shared" si="731"/>
        <v>0</v>
      </c>
      <c r="AF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7">
        <f t="shared" si="732"/>
        <v>0</v>
      </c>
      <c r="AJ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7">
        <f t="shared" si="733"/>
        <v>0</v>
      </c>
      <c r="AN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7">
        <f t="shared" si="734"/>
        <v>0</v>
      </c>
      <c r="AR287" s="177">
        <f t="shared" si="735"/>
        <v>0</v>
      </c>
    </row>
    <row r="288" spans="2:44" x14ac:dyDescent="0.25">
      <c r="B288" s="427" t="s">
        <v>423</v>
      </c>
      <c r="C288" s="176" t="s">
        <v>1000</v>
      </c>
      <c r="D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7">
        <f t="shared" si="728"/>
        <v>0</v>
      </c>
      <c r="G288" s="177"/>
      <c r="H288" s="177">
        <f t="shared" si="729"/>
        <v>0</v>
      </c>
      <c r="I288" s="177"/>
      <c r="J288" s="177">
        <f t="shared" si="730"/>
        <v>0</v>
      </c>
      <c r="K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7">
        <f t="shared" si="731"/>
        <v>0</v>
      </c>
      <c r="AF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7">
        <f t="shared" si="732"/>
        <v>0</v>
      </c>
      <c r="AJ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7">
        <f t="shared" si="733"/>
        <v>0</v>
      </c>
      <c r="AN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7">
        <f t="shared" si="734"/>
        <v>0</v>
      </c>
      <c r="AR288" s="177">
        <f t="shared" si="735"/>
        <v>0</v>
      </c>
    </row>
    <row r="289" spans="2:44" x14ac:dyDescent="0.25">
      <c r="B289" s="427" t="s">
        <v>424</v>
      </c>
      <c r="C289" s="176" t="s">
        <v>997</v>
      </c>
      <c r="D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7">
        <f t="shared" si="728"/>
        <v>0</v>
      </c>
      <c r="G289" s="177"/>
      <c r="H289" s="177">
        <f t="shared" si="729"/>
        <v>0</v>
      </c>
      <c r="I289" s="177"/>
      <c r="J289" s="177">
        <f t="shared" si="730"/>
        <v>0</v>
      </c>
      <c r="K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7">
        <f t="shared" si="731"/>
        <v>0</v>
      </c>
      <c r="AF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7">
        <f t="shared" si="732"/>
        <v>0</v>
      </c>
      <c r="AJ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7">
        <f t="shared" si="733"/>
        <v>0</v>
      </c>
      <c r="AN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7">
        <f t="shared" si="734"/>
        <v>0</v>
      </c>
      <c r="AR289" s="177">
        <f t="shared" si="735"/>
        <v>0</v>
      </c>
    </row>
    <row r="290" spans="2:44" x14ac:dyDescent="0.25">
      <c r="B290" s="427" t="s">
        <v>425</v>
      </c>
      <c r="C290" s="176" t="s">
        <v>1001</v>
      </c>
      <c r="D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7">
        <f t="shared" si="728"/>
        <v>0</v>
      </c>
      <c r="G290" s="177"/>
      <c r="H290" s="177">
        <f t="shared" si="729"/>
        <v>0</v>
      </c>
      <c r="I290" s="177"/>
      <c r="J290" s="177">
        <f t="shared" si="730"/>
        <v>0</v>
      </c>
      <c r="K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7">
        <f t="shared" si="731"/>
        <v>0</v>
      </c>
      <c r="AF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7">
        <f t="shared" si="732"/>
        <v>0</v>
      </c>
      <c r="AJ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7">
        <f t="shared" si="733"/>
        <v>0</v>
      </c>
      <c r="AN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7">
        <f t="shared" si="734"/>
        <v>0</v>
      </c>
      <c r="AR290" s="177">
        <f t="shared" si="735"/>
        <v>0</v>
      </c>
    </row>
    <row r="291" spans="2:44" x14ac:dyDescent="0.25">
      <c r="B291" s="427" t="s">
        <v>426</v>
      </c>
      <c r="C291" s="176" t="s">
        <v>1002</v>
      </c>
      <c r="D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7">
        <f t="shared" si="728"/>
        <v>0</v>
      </c>
      <c r="G291" s="177"/>
      <c r="H291" s="177">
        <f t="shared" si="729"/>
        <v>0</v>
      </c>
      <c r="I291" s="177"/>
      <c r="J291" s="177">
        <f t="shared" si="730"/>
        <v>0</v>
      </c>
      <c r="K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7">
        <f t="shared" si="731"/>
        <v>0</v>
      </c>
      <c r="AF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7">
        <f t="shared" si="732"/>
        <v>0</v>
      </c>
      <c r="AJ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7">
        <f t="shared" si="733"/>
        <v>0</v>
      </c>
      <c r="AN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7">
        <f t="shared" si="734"/>
        <v>0</v>
      </c>
      <c r="AR291" s="177">
        <f t="shared" si="735"/>
        <v>0</v>
      </c>
    </row>
    <row r="292" spans="2:44" x14ac:dyDescent="0.25">
      <c r="B292" s="427" t="s">
        <v>427</v>
      </c>
      <c r="C292" s="176" t="s">
        <v>1003</v>
      </c>
      <c r="D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7">
        <f t="shared" si="728"/>
        <v>0</v>
      </c>
      <c r="G292" s="177"/>
      <c r="H292" s="177">
        <f t="shared" si="729"/>
        <v>0</v>
      </c>
      <c r="I292" s="177"/>
      <c r="J292" s="177">
        <f t="shared" si="730"/>
        <v>0</v>
      </c>
      <c r="K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7">
        <f t="shared" si="731"/>
        <v>0</v>
      </c>
      <c r="AF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7">
        <f t="shared" si="732"/>
        <v>0</v>
      </c>
      <c r="AJ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7">
        <f t="shared" si="733"/>
        <v>0</v>
      </c>
      <c r="AN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7">
        <f t="shared" si="734"/>
        <v>0</v>
      </c>
      <c r="AR292" s="177">
        <f t="shared" si="735"/>
        <v>0</v>
      </c>
    </row>
    <row r="293" spans="2:44" x14ac:dyDescent="0.25">
      <c r="B293" s="427" t="s">
        <v>428</v>
      </c>
      <c r="C293" s="176" t="s">
        <v>1004</v>
      </c>
      <c r="D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7">
        <f t="shared" si="728"/>
        <v>0</v>
      </c>
      <c r="G293" s="177"/>
      <c r="H293" s="177">
        <f t="shared" si="729"/>
        <v>0</v>
      </c>
      <c r="I293" s="177"/>
      <c r="J293" s="177">
        <f t="shared" si="730"/>
        <v>0</v>
      </c>
      <c r="K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7">
        <f t="shared" si="731"/>
        <v>0</v>
      </c>
      <c r="AF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7">
        <f t="shared" si="732"/>
        <v>0</v>
      </c>
      <c r="AJ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7">
        <f t="shared" si="733"/>
        <v>0</v>
      </c>
      <c r="AN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7">
        <f t="shared" si="734"/>
        <v>0</v>
      </c>
      <c r="AR293" s="177">
        <f t="shared" si="735"/>
        <v>0</v>
      </c>
    </row>
    <row r="294" spans="2:44" x14ac:dyDescent="0.25">
      <c r="B294" s="427" t="s">
        <v>429</v>
      </c>
      <c r="C294" s="176" t="s">
        <v>1005</v>
      </c>
      <c r="D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7">
        <f t="shared" si="728"/>
        <v>0</v>
      </c>
      <c r="G294" s="177"/>
      <c r="H294" s="177">
        <f t="shared" si="729"/>
        <v>0</v>
      </c>
      <c r="I294" s="177"/>
      <c r="J294" s="177">
        <f t="shared" si="730"/>
        <v>0</v>
      </c>
      <c r="K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7">
        <f t="shared" si="731"/>
        <v>0</v>
      </c>
      <c r="AF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7">
        <f t="shared" si="732"/>
        <v>0</v>
      </c>
      <c r="AJ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7">
        <f t="shared" si="733"/>
        <v>0</v>
      </c>
      <c r="AN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7">
        <f t="shared" si="734"/>
        <v>0</v>
      </c>
      <c r="AR294" s="177">
        <f t="shared" si="735"/>
        <v>0</v>
      </c>
    </row>
    <row r="295" spans="2:44" x14ac:dyDescent="0.25">
      <c r="B295" s="427" t="s">
        <v>430</v>
      </c>
      <c r="C295" s="176" t="s">
        <v>1006</v>
      </c>
      <c r="D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7">
        <f t="shared" si="728"/>
        <v>0</v>
      </c>
      <c r="G295" s="177"/>
      <c r="H295" s="177">
        <f t="shared" si="729"/>
        <v>0</v>
      </c>
      <c r="I295" s="177"/>
      <c r="J295" s="177">
        <f t="shared" si="730"/>
        <v>0</v>
      </c>
      <c r="K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7">
        <f t="shared" si="731"/>
        <v>0</v>
      </c>
      <c r="AF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7">
        <f t="shared" si="732"/>
        <v>0</v>
      </c>
      <c r="AJ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7">
        <f t="shared" si="733"/>
        <v>0</v>
      </c>
      <c r="AN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7">
        <f t="shared" si="734"/>
        <v>0</v>
      </c>
      <c r="AR295" s="177">
        <f t="shared" si="735"/>
        <v>0</v>
      </c>
    </row>
    <row r="296" spans="2:44" x14ac:dyDescent="0.25">
      <c r="B296" s="427" t="s">
        <v>431</v>
      </c>
      <c r="C296" s="176" t="s">
        <v>1007</v>
      </c>
      <c r="D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7">
        <f t="shared" si="728"/>
        <v>0</v>
      </c>
      <c r="G296" s="177"/>
      <c r="H296" s="177">
        <f t="shared" si="729"/>
        <v>0</v>
      </c>
      <c r="I296" s="177"/>
      <c r="J296" s="177">
        <f t="shared" si="730"/>
        <v>0</v>
      </c>
      <c r="K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7">
        <f t="shared" si="731"/>
        <v>0</v>
      </c>
      <c r="AF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7">
        <f t="shared" si="732"/>
        <v>0</v>
      </c>
      <c r="AJ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7">
        <f t="shared" si="733"/>
        <v>0</v>
      </c>
      <c r="AN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7">
        <f t="shared" si="734"/>
        <v>0</v>
      </c>
      <c r="AR296" s="177">
        <f t="shared" si="735"/>
        <v>0</v>
      </c>
    </row>
    <row r="297" spans="2:44" x14ac:dyDescent="0.25">
      <c r="B297" s="427" t="s">
        <v>432</v>
      </c>
      <c r="C297" s="176" t="s">
        <v>1008</v>
      </c>
      <c r="D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7">
        <f t="shared" si="728"/>
        <v>0</v>
      </c>
      <c r="G297" s="177"/>
      <c r="H297" s="177">
        <f t="shared" si="729"/>
        <v>0</v>
      </c>
      <c r="I297" s="177"/>
      <c r="J297" s="177">
        <f t="shared" si="730"/>
        <v>0</v>
      </c>
      <c r="K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7">
        <f t="shared" si="731"/>
        <v>0</v>
      </c>
      <c r="AF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7">
        <f t="shared" si="732"/>
        <v>0</v>
      </c>
      <c r="AJ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7">
        <f t="shared" si="733"/>
        <v>0</v>
      </c>
      <c r="AN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7">
        <f t="shared" si="734"/>
        <v>0</v>
      </c>
      <c r="AR297" s="177">
        <f t="shared" si="735"/>
        <v>0</v>
      </c>
    </row>
    <row r="298" spans="2:44" x14ac:dyDescent="0.25">
      <c r="B298" s="427" t="s">
        <v>433</v>
      </c>
      <c r="C298" s="176" t="s">
        <v>1009</v>
      </c>
      <c r="D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7">
        <f t="shared" si="728"/>
        <v>0</v>
      </c>
      <c r="G298" s="177"/>
      <c r="H298" s="177">
        <f t="shared" si="729"/>
        <v>0</v>
      </c>
      <c r="I298" s="177"/>
      <c r="J298" s="177">
        <f t="shared" si="730"/>
        <v>0</v>
      </c>
      <c r="K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7">
        <f t="shared" si="731"/>
        <v>0</v>
      </c>
      <c r="AF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7">
        <f t="shared" si="732"/>
        <v>0</v>
      </c>
      <c r="AJ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7">
        <f t="shared" si="733"/>
        <v>0</v>
      </c>
      <c r="AN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7">
        <f t="shared" si="734"/>
        <v>0</v>
      </c>
      <c r="AR298" s="177">
        <f t="shared" si="735"/>
        <v>0</v>
      </c>
    </row>
    <row r="299" spans="2:44" x14ac:dyDescent="0.25">
      <c r="B299" s="427" t="s">
        <v>434</v>
      </c>
      <c r="C299" s="176" t="s">
        <v>1010</v>
      </c>
      <c r="D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7">
        <f t="shared" si="728"/>
        <v>0</v>
      </c>
      <c r="G299" s="177"/>
      <c r="H299" s="177">
        <f t="shared" si="729"/>
        <v>0</v>
      </c>
      <c r="I299" s="177"/>
      <c r="J299" s="177">
        <f t="shared" si="730"/>
        <v>0</v>
      </c>
      <c r="K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7">
        <f t="shared" si="731"/>
        <v>0</v>
      </c>
      <c r="AF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7">
        <f t="shared" si="732"/>
        <v>0</v>
      </c>
      <c r="AJ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7">
        <f t="shared" si="733"/>
        <v>0</v>
      </c>
      <c r="AN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7">
        <f t="shared" si="734"/>
        <v>0</v>
      </c>
      <c r="AR299" s="177">
        <f t="shared" si="735"/>
        <v>0</v>
      </c>
    </row>
    <row r="300" spans="2:44" x14ac:dyDescent="0.25">
      <c r="B300" s="427" t="s">
        <v>435</v>
      </c>
      <c r="C300" s="176" t="s">
        <v>1011</v>
      </c>
      <c r="D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7">
        <f t="shared" si="728"/>
        <v>0</v>
      </c>
      <c r="G300" s="177"/>
      <c r="H300" s="177">
        <f t="shared" si="729"/>
        <v>0</v>
      </c>
      <c r="I300" s="177"/>
      <c r="J300" s="177">
        <f t="shared" si="730"/>
        <v>0</v>
      </c>
      <c r="K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7">
        <f t="shared" si="731"/>
        <v>0</v>
      </c>
      <c r="AF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7">
        <f t="shared" si="732"/>
        <v>0</v>
      </c>
      <c r="AJ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7">
        <f t="shared" si="733"/>
        <v>0</v>
      </c>
      <c r="AN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7">
        <f t="shared" si="734"/>
        <v>0</v>
      </c>
      <c r="AR300" s="177">
        <f t="shared" si="735"/>
        <v>0</v>
      </c>
    </row>
    <row r="301" spans="2:44" x14ac:dyDescent="0.25">
      <c r="B301" s="427" t="s">
        <v>436</v>
      </c>
      <c r="C301" s="176" t="s">
        <v>1012</v>
      </c>
      <c r="D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7">
        <f t="shared" si="622"/>
        <v>0</v>
      </c>
      <c r="G301" s="177"/>
      <c r="H301" s="177">
        <f t="shared" si="623"/>
        <v>0</v>
      </c>
      <c r="I301" s="177"/>
      <c r="J301" s="177">
        <f t="shared" si="624"/>
        <v>0</v>
      </c>
      <c r="K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7">
        <f t="shared" si="628"/>
        <v>0</v>
      </c>
      <c r="AF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7">
        <f t="shared" si="629"/>
        <v>0</v>
      </c>
      <c r="AJ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7">
        <f t="shared" si="630"/>
        <v>0</v>
      </c>
      <c r="AN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7">
        <f t="shared" si="631"/>
        <v>0</v>
      </c>
      <c r="AR301" s="177">
        <f t="shared" si="632"/>
        <v>0</v>
      </c>
    </row>
    <row r="302" spans="2:44" x14ac:dyDescent="0.25">
      <c r="B302" s="427" t="s">
        <v>437</v>
      </c>
      <c r="C302" s="176" t="s">
        <v>1013</v>
      </c>
      <c r="D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7">
        <f t="shared" si="622"/>
        <v>0</v>
      </c>
      <c r="G302" s="177"/>
      <c r="H302" s="177">
        <f t="shared" si="623"/>
        <v>0</v>
      </c>
      <c r="I302" s="177"/>
      <c r="J302" s="177">
        <f t="shared" si="624"/>
        <v>0</v>
      </c>
      <c r="K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7">
        <f t="shared" si="628"/>
        <v>0</v>
      </c>
      <c r="AF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7">
        <f t="shared" si="629"/>
        <v>0</v>
      </c>
      <c r="AJ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7">
        <f t="shared" si="630"/>
        <v>0</v>
      </c>
      <c r="AN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7">
        <f t="shared" si="631"/>
        <v>0</v>
      </c>
      <c r="AR302" s="177">
        <f t="shared" si="632"/>
        <v>0</v>
      </c>
    </row>
    <row r="303" spans="2:44" x14ac:dyDescent="0.25">
      <c r="B303" s="427" t="s">
        <v>438</v>
      </c>
      <c r="C303" s="176" t="s">
        <v>1014</v>
      </c>
      <c r="D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7">
        <f t="shared" si="622"/>
        <v>0</v>
      </c>
      <c r="G303" s="177"/>
      <c r="H303" s="177">
        <f t="shared" si="623"/>
        <v>0</v>
      </c>
      <c r="I303" s="177"/>
      <c r="J303" s="177">
        <f t="shared" si="624"/>
        <v>0</v>
      </c>
      <c r="K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7">
        <f t="shared" si="628"/>
        <v>0</v>
      </c>
      <c r="AF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7">
        <f t="shared" si="629"/>
        <v>0</v>
      </c>
      <c r="AJ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7">
        <f t="shared" si="630"/>
        <v>0</v>
      </c>
      <c r="AN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7">
        <f t="shared" si="631"/>
        <v>0</v>
      </c>
      <c r="AR303" s="177">
        <f t="shared" si="632"/>
        <v>0</v>
      </c>
    </row>
    <row r="304" spans="2:44" x14ac:dyDescent="0.25">
      <c r="B304" s="427" t="s">
        <v>439</v>
      </c>
      <c r="C304" s="176" t="s">
        <v>1015</v>
      </c>
      <c r="D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7">
        <f t="shared" si="622"/>
        <v>0</v>
      </c>
      <c r="G304" s="177"/>
      <c r="H304" s="177">
        <f t="shared" si="623"/>
        <v>0</v>
      </c>
      <c r="I304" s="177"/>
      <c r="J304" s="177">
        <f t="shared" si="624"/>
        <v>0</v>
      </c>
      <c r="K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7">
        <f t="shared" si="628"/>
        <v>0</v>
      </c>
      <c r="AF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7">
        <f t="shared" si="629"/>
        <v>0</v>
      </c>
      <c r="AJ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7">
        <f t="shared" si="630"/>
        <v>0</v>
      </c>
      <c r="AN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7">
        <f t="shared" si="631"/>
        <v>0</v>
      </c>
      <c r="AR304" s="177">
        <f t="shared" si="632"/>
        <v>0</v>
      </c>
    </row>
    <row r="305" spans="2:44" x14ac:dyDescent="0.25">
      <c r="B305" s="427" t="s">
        <v>440</v>
      </c>
      <c r="C305" s="176" t="s">
        <v>1016</v>
      </c>
      <c r="D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7">
        <f t="shared" si="622"/>
        <v>0</v>
      </c>
      <c r="G305" s="177"/>
      <c r="H305" s="177">
        <f t="shared" si="623"/>
        <v>0</v>
      </c>
      <c r="I305" s="177"/>
      <c r="J305" s="177">
        <f t="shared" si="624"/>
        <v>0</v>
      </c>
      <c r="K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7">
        <f t="shared" si="628"/>
        <v>0</v>
      </c>
      <c r="AF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7">
        <f t="shared" si="629"/>
        <v>0</v>
      </c>
      <c r="AJ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7">
        <f t="shared" si="630"/>
        <v>0</v>
      </c>
      <c r="AN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7">
        <f t="shared" si="631"/>
        <v>0</v>
      </c>
      <c r="AR305" s="177">
        <f t="shared" si="632"/>
        <v>0</v>
      </c>
    </row>
    <row r="306" spans="2:44" x14ac:dyDescent="0.25">
      <c r="B306" s="427" t="s">
        <v>441</v>
      </c>
      <c r="C306" s="176" t="s">
        <v>1017</v>
      </c>
      <c r="D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7">
        <f t="shared" si="622"/>
        <v>0</v>
      </c>
      <c r="G306" s="177"/>
      <c r="H306" s="177">
        <f t="shared" si="623"/>
        <v>0</v>
      </c>
      <c r="I306" s="177"/>
      <c r="J306" s="177">
        <f t="shared" si="624"/>
        <v>0</v>
      </c>
      <c r="K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7">
        <f t="shared" si="628"/>
        <v>0</v>
      </c>
      <c r="AF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7">
        <f t="shared" si="629"/>
        <v>0</v>
      </c>
      <c r="AJ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7">
        <f t="shared" si="630"/>
        <v>0</v>
      </c>
      <c r="AN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7">
        <f t="shared" si="631"/>
        <v>0</v>
      </c>
      <c r="AR306" s="177">
        <f t="shared" si="632"/>
        <v>0</v>
      </c>
    </row>
    <row r="307" spans="2:44" x14ac:dyDescent="0.25">
      <c r="B307" s="427" t="s">
        <v>442</v>
      </c>
      <c r="C307" s="176" t="s">
        <v>1018</v>
      </c>
      <c r="D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7">
        <f t="shared" si="622"/>
        <v>0</v>
      </c>
      <c r="G307" s="177"/>
      <c r="H307" s="177">
        <f t="shared" si="623"/>
        <v>0</v>
      </c>
      <c r="I307" s="177"/>
      <c r="J307" s="177">
        <f t="shared" si="624"/>
        <v>0</v>
      </c>
      <c r="K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7">
        <f t="shared" si="628"/>
        <v>0</v>
      </c>
      <c r="AF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7">
        <f t="shared" si="629"/>
        <v>0</v>
      </c>
      <c r="AJ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7">
        <f t="shared" si="630"/>
        <v>0</v>
      </c>
      <c r="AN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7">
        <f t="shared" si="631"/>
        <v>0</v>
      </c>
      <c r="AR307" s="177">
        <f t="shared" si="632"/>
        <v>0</v>
      </c>
    </row>
    <row r="308" spans="2:44" x14ac:dyDescent="0.25">
      <c r="B308" s="427" t="s">
        <v>443</v>
      </c>
      <c r="C308" s="176" t="s">
        <v>1019</v>
      </c>
      <c r="D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7">
        <f t="shared" si="622"/>
        <v>0</v>
      </c>
      <c r="G308" s="177"/>
      <c r="H308" s="177">
        <f t="shared" si="623"/>
        <v>0</v>
      </c>
      <c r="I308" s="177"/>
      <c r="J308" s="177">
        <f t="shared" si="624"/>
        <v>0</v>
      </c>
      <c r="K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7">
        <f t="shared" si="628"/>
        <v>0</v>
      </c>
      <c r="AF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7">
        <f t="shared" si="629"/>
        <v>0</v>
      </c>
      <c r="AJ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7">
        <f t="shared" si="630"/>
        <v>0</v>
      </c>
      <c r="AN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7">
        <f t="shared" si="631"/>
        <v>0</v>
      </c>
      <c r="AR308" s="177">
        <f t="shared" si="632"/>
        <v>0</v>
      </c>
    </row>
    <row r="309" spans="2:44" x14ac:dyDescent="0.25">
      <c r="B309" s="427" t="s">
        <v>444</v>
      </c>
      <c r="C309" s="176" t="s">
        <v>1020</v>
      </c>
      <c r="D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7">
        <f t="shared" ref="F309:F311" si="736">D309+E309</f>
        <v>0</v>
      </c>
      <c r="G309" s="177"/>
      <c r="H309" s="177">
        <f t="shared" ref="H309:H311" si="737">F309-G309</f>
        <v>0</v>
      </c>
      <c r="I309" s="177"/>
      <c r="J309" s="177">
        <f t="shared" ref="J309:J311" si="738">F309-I309</f>
        <v>0</v>
      </c>
      <c r="K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7">
        <f t="shared" ref="AE309:AE311" si="739">AB309+AC309+AD309</f>
        <v>0</v>
      </c>
      <c r="AF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7">
        <f t="shared" ref="AI309:AI311" si="740">AF309+AG309+AH309</f>
        <v>0</v>
      </c>
      <c r="AJ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7">
        <f t="shared" ref="AM309:AM311" si="741">AJ309+AK309+AL309</f>
        <v>0</v>
      </c>
      <c r="AN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7">
        <f t="shared" ref="AQ309:AQ311" si="742">AN309+AO309+AP309</f>
        <v>0</v>
      </c>
      <c r="AR309" s="177">
        <f t="shared" ref="AR309:AR311" si="743">AE309+AI309+AM309+AQ309</f>
        <v>0</v>
      </c>
    </row>
    <row r="310" spans="2:44" x14ac:dyDescent="0.25">
      <c r="B310" s="427" t="s">
        <v>445</v>
      </c>
      <c r="C310" s="176" t="s">
        <v>1021</v>
      </c>
      <c r="D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7">
        <f t="shared" si="736"/>
        <v>0</v>
      </c>
      <c r="G310" s="177"/>
      <c r="H310" s="177">
        <f t="shared" si="737"/>
        <v>0</v>
      </c>
      <c r="I310" s="177"/>
      <c r="J310" s="177">
        <f t="shared" si="738"/>
        <v>0</v>
      </c>
      <c r="K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7">
        <f t="shared" si="739"/>
        <v>0</v>
      </c>
      <c r="AF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7">
        <f t="shared" si="740"/>
        <v>0</v>
      </c>
      <c r="AJ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7">
        <f t="shared" si="741"/>
        <v>0</v>
      </c>
      <c r="AN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7">
        <f t="shared" si="742"/>
        <v>0</v>
      </c>
      <c r="AR310" s="177">
        <f t="shared" si="743"/>
        <v>0</v>
      </c>
    </row>
    <row r="311" spans="2:44" x14ac:dyDescent="0.25">
      <c r="B311" s="427" t="s">
        <v>446</v>
      </c>
      <c r="C311" s="176" t="s">
        <v>1022</v>
      </c>
      <c r="D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7">
        <f t="shared" si="736"/>
        <v>0</v>
      </c>
      <c r="G311" s="177"/>
      <c r="H311" s="177">
        <f t="shared" si="737"/>
        <v>0</v>
      </c>
      <c r="I311" s="177"/>
      <c r="J311" s="177">
        <f t="shared" si="738"/>
        <v>0</v>
      </c>
      <c r="K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7">
        <f t="shared" si="739"/>
        <v>0</v>
      </c>
      <c r="AF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7">
        <f t="shared" si="740"/>
        <v>0</v>
      </c>
      <c r="AJ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7">
        <f t="shared" si="741"/>
        <v>0</v>
      </c>
      <c r="AN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7">
        <f t="shared" si="742"/>
        <v>0</v>
      </c>
      <c r="AR311" s="177">
        <f t="shared" si="743"/>
        <v>0</v>
      </c>
    </row>
    <row r="312" spans="2:44" x14ac:dyDescent="0.25">
      <c r="B312" s="184" t="s">
        <v>447</v>
      </c>
      <c r="C312" s="185" t="s">
        <v>1023</v>
      </c>
      <c r="D312" s="186">
        <f>SUM(D313:D326)</f>
        <v>16971.000000000004</v>
      </c>
      <c r="E312" s="186">
        <f>SUM(E313:E326)</f>
        <v>263396</v>
      </c>
      <c r="F312" s="186">
        <f t="shared" si="622"/>
        <v>280367</v>
      </c>
      <c r="G312" s="186">
        <f>SUM(G313:G326)</f>
        <v>0</v>
      </c>
      <c r="H312" s="186">
        <f t="shared" si="623"/>
        <v>280367</v>
      </c>
      <c r="I312" s="186">
        <f>SUM(I313:I326)</f>
        <v>0</v>
      </c>
      <c r="J312" s="186">
        <f t="shared" si="624"/>
        <v>280367</v>
      </c>
      <c r="K312" s="186">
        <f t="shared" ref="K312:AD312" si="744">SUM(K313:K326)</f>
        <v>3840</v>
      </c>
      <c r="L312" s="186">
        <f t="shared" si="744"/>
        <v>61179.333333333336</v>
      </c>
      <c r="M312" s="186">
        <f t="shared" si="744"/>
        <v>16487.666666666664</v>
      </c>
      <c r="N312" s="186">
        <f t="shared" si="744"/>
        <v>60</v>
      </c>
      <c r="O312" s="186">
        <f t="shared" si="744"/>
        <v>15300</v>
      </c>
      <c r="P312" s="186">
        <f t="shared" ref="P312:Q312" si="745">SUM(P313:P326)</f>
        <v>0</v>
      </c>
      <c r="Q312" s="186">
        <f t="shared" si="745"/>
        <v>0</v>
      </c>
      <c r="R312" s="186">
        <f t="shared" si="744"/>
        <v>0</v>
      </c>
      <c r="S312" s="186">
        <f t="shared" si="744"/>
        <v>0</v>
      </c>
      <c r="T312" s="186">
        <f t="shared" ref="T312" si="746">SUM(T313:T326)</f>
        <v>0</v>
      </c>
      <c r="U312" s="186">
        <f t="shared" si="744"/>
        <v>129000</v>
      </c>
      <c r="V312" s="186">
        <f t="shared" si="744"/>
        <v>4500</v>
      </c>
      <c r="W312" s="186">
        <f t="shared" ref="W312" si="747">SUM(W313:W326)</f>
        <v>0</v>
      </c>
      <c r="X312" s="186">
        <f t="shared" si="744"/>
        <v>0</v>
      </c>
      <c r="Y312" s="186">
        <f t="shared" ref="Y312:Z312" si="748">SUM(Y313:Y326)</f>
        <v>0</v>
      </c>
      <c r="Z312" s="186">
        <f t="shared" si="748"/>
        <v>50000</v>
      </c>
      <c r="AA312" s="186">
        <f t="shared" si="744"/>
        <v>0</v>
      </c>
      <c r="AB312" s="186">
        <f t="shared" si="744"/>
        <v>4466.666666666667</v>
      </c>
      <c r="AC312" s="186">
        <f t="shared" si="744"/>
        <v>137000.33333333334</v>
      </c>
      <c r="AD312" s="186">
        <f t="shared" si="744"/>
        <v>129960</v>
      </c>
      <c r="AE312" s="186">
        <f t="shared" si="628"/>
        <v>271427</v>
      </c>
      <c r="AF312" s="186">
        <f>SUM(AF313:AF326)</f>
        <v>400</v>
      </c>
      <c r="AG312" s="186">
        <f>SUM(AG313:AG326)</f>
        <v>1400</v>
      </c>
      <c r="AH312" s="186">
        <f>SUM(AH313:AH326)</f>
        <v>1120</v>
      </c>
      <c r="AI312" s="186">
        <f t="shared" si="629"/>
        <v>2920</v>
      </c>
      <c r="AJ312" s="186">
        <f>SUM(AJ313:AJ326)</f>
        <v>4900</v>
      </c>
      <c r="AK312" s="186">
        <f>SUM(AK313:AK326)</f>
        <v>0</v>
      </c>
      <c r="AL312" s="186">
        <f>SUM(AL313:AL326)</f>
        <v>1120</v>
      </c>
      <c r="AM312" s="186">
        <f t="shared" si="630"/>
        <v>6020</v>
      </c>
      <c r="AN312" s="186">
        <f>SUM(AN313:AN326)</f>
        <v>0</v>
      </c>
      <c r="AO312" s="186">
        <f>SUM(AO313:AO326)</f>
        <v>0</v>
      </c>
      <c r="AP312" s="186">
        <f>SUM(AP313:AP326)</f>
        <v>0</v>
      </c>
      <c r="AQ312" s="186">
        <f t="shared" si="631"/>
        <v>0</v>
      </c>
      <c r="AR312" s="186">
        <f t="shared" si="632"/>
        <v>280367</v>
      </c>
    </row>
    <row r="313" spans="2:44" x14ac:dyDescent="0.25">
      <c r="B313" s="427" t="s">
        <v>448</v>
      </c>
      <c r="C313" s="176" t="s">
        <v>1024</v>
      </c>
      <c r="D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7">
        <f t="shared" si="622"/>
        <v>0</v>
      </c>
      <c r="G313" s="177"/>
      <c r="H313" s="177">
        <f t="shared" si="623"/>
        <v>0</v>
      </c>
      <c r="I313" s="177"/>
      <c r="J313" s="177">
        <f t="shared" si="624"/>
        <v>0</v>
      </c>
      <c r="K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7">
        <f t="shared" si="628"/>
        <v>0</v>
      </c>
      <c r="AF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7">
        <f t="shared" si="629"/>
        <v>0</v>
      </c>
      <c r="AJ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7">
        <f t="shared" si="630"/>
        <v>0</v>
      </c>
      <c r="AN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7">
        <f t="shared" si="631"/>
        <v>0</v>
      </c>
      <c r="AR313" s="177">
        <f t="shared" si="632"/>
        <v>0</v>
      </c>
    </row>
    <row r="314" spans="2:44" x14ac:dyDescent="0.25">
      <c r="B314" s="427" t="s">
        <v>449</v>
      </c>
      <c r="C314" s="176" t="s">
        <v>1025</v>
      </c>
      <c r="D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7">
        <f t="shared" si="622"/>
        <v>0</v>
      </c>
      <c r="G314" s="177"/>
      <c r="H314" s="177">
        <f t="shared" si="623"/>
        <v>0</v>
      </c>
      <c r="I314" s="177"/>
      <c r="J314" s="177">
        <f t="shared" si="624"/>
        <v>0</v>
      </c>
      <c r="K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7">
        <f t="shared" si="628"/>
        <v>0</v>
      </c>
      <c r="AF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7">
        <f t="shared" si="629"/>
        <v>0</v>
      </c>
      <c r="AJ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7">
        <f t="shared" si="630"/>
        <v>0</v>
      </c>
      <c r="AN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7">
        <f t="shared" si="631"/>
        <v>0</v>
      </c>
      <c r="AR314" s="177">
        <f t="shared" si="632"/>
        <v>0</v>
      </c>
    </row>
    <row r="315" spans="2:44" x14ac:dyDescent="0.25">
      <c r="B315" s="427" t="s">
        <v>450</v>
      </c>
      <c r="C315" s="176" t="s">
        <v>1026</v>
      </c>
      <c r="D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16971.000000000004</v>
      </c>
      <c r="E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64896</v>
      </c>
      <c r="F315" s="177">
        <f t="shared" si="622"/>
        <v>81867</v>
      </c>
      <c r="G315" s="177"/>
      <c r="H315" s="177">
        <f t="shared" si="623"/>
        <v>81867</v>
      </c>
      <c r="I315" s="177"/>
      <c r="J315" s="177">
        <f t="shared" si="624"/>
        <v>81867</v>
      </c>
      <c r="K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3840</v>
      </c>
      <c r="L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61179.333333333336</v>
      </c>
      <c r="M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16487.666666666664</v>
      </c>
      <c r="N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v>
      </c>
      <c r="O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v>
      </c>
      <c r="P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966.66666666666674</v>
      </c>
      <c r="AC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77000.333333333343</v>
      </c>
      <c r="AD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460</v>
      </c>
      <c r="AE315" s="177">
        <f t="shared" si="628"/>
        <v>78427.000000000015</v>
      </c>
      <c r="AF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G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H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1120</v>
      </c>
      <c r="AI315" s="177">
        <f t="shared" si="629"/>
        <v>1920</v>
      </c>
      <c r="AJ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K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1120</v>
      </c>
      <c r="AM315" s="177">
        <f t="shared" si="630"/>
        <v>1520</v>
      </c>
      <c r="AN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7">
        <f t="shared" si="631"/>
        <v>0</v>
      </c>
      <c r="AR315" s="177">
        <f t="shared" si="632"/>
        <v>81867.000000000015</v>
      </c>
    </row>
    <row r="316" spans="2:44" x14ac:dyDescent="0.25">
      <c r="B316" s="427" t="s">
        <v>451</v>
      </c>
      <c r="C316" s="176" t="s">
        <v>1027</v>
      </c>
      <c r="D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7">
        <f t="shared" si="622"/>
        <v>0</v>
      </c>
      <c r="G316" s="177"/>
      <c r="H316" s="177">
        <f t="shared" si="623"/>
        <v>0</v>
      </c>
      <c r="I316" s="177"/>
      <c r="J316" s="177">
        <f t="shared" si="624"/>
        <v>0</v>
      </c>
      <c r="K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7">
        <f t="shared" si="628"/>
        <v>0</v>
      </c>
      <c r="AF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7">
        <f t="shared" si="629"/>
        <v>0</v>
      </c>
      <c r="AJ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7">
        <f t="shared" si="630"/>
        <v>0</v>
      </c>
      <c r="AN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7">
        <f t="shared" si="631"/>
        <v>0</v>
      </c>
      <c r="AR316" s="177">
        <f t="shared" si="632"/>
        <v>0</v>
      </c>
    </row>
    <row r="317" spans="2:44" x14ac:dyDescent="0.25">
      <c r="B317" s="427" t="s">
        <v>452</v>
      </c>
      <c r="C317" s="176" t="s">
        <v>1028</v>
      </c>
      <c r="D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121500</v>
      </c>
      <c r="F317" s="177">
        <f t="shared" si="622"/>
        <v>121500</v>
      </c>
      <c r="G317" s="177"/>
      <c r="H317" s="177">
        <f t="shared" si="623"/>
        <v>121500</v>
      </c>
      <c r="I317" s="177"/>
      <c r="J317" s="177">
        <f t="shared" si="624"/>
        <v>121500</v>
      </c>
      <c r="K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106500</v>
      </c>
      <c r="V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121500</v>
      </c>
      <c r="AE317" s="177">
        <f t="shared" si="628"/>
        <v>121500</v>
      </c>
      <c r="AF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7">
        <f t="shared" si="629"/>
        <v>0</v>
      </c>
      <c r="AJ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7">
        <f t="shared" si="630"/>
        <v>0</v>
      </c>
      <c r="AN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7">
        <f t="shared" si="631"/>
        <v>0</v>
      </c>
      <c r="AR317" s="177">
        <f t="shared" si="632"/>
        <v>121500</v>
      </c>
    </row>
    <row r="318" spans="2:44" x14ac:dyDescent="0.25">
      <c r="B318" s="427" t="s">
        <v>453</v>
      </c>
      <c r="C318" s="176" t="s">
        <v>1029</v>
      </c>
      <c r="D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7">
        <f t="shared" ref="F318:F319" si="749">D318+E318</f>
        <v>0</v>
      </c>
      <c r="G318" s="177"/>
      <c r="H318" s="177">
        <f t="shared" ref="H318:H319" si="750">F318-G318</f>
        <v>0</v>
      </c>
      <c r="I318" s="177"/>
      <c r="J318" s="177">
        <f t="shared" ref="J318:J319" si="751">F318-I318</f>
        <v>0</v>
      </c>
      <c r="K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7">
        <f t="shared" ref="AE318:AE319" si="752">AB318+AC318+AD318</f>
        <v>0</v>
      </c>
      <c r="AF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7">
        <f t="shared" ref="AI318:AI319" si="753">AF318+AG318+AH318</f>
        <v>0</v>
      </c>
      <c r="AJ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7">
        <f t="shared" ref="AM318:AM319" si="754">AJ318+AK318+AL318</f>
        <v>0</v>
      </c>
      <c r="AN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7">
        <f t="shared" ref="AQ318:AQ319" si="755">AN318+AO318+AP318</f>
        <v>0</v>
      </c>
      <c r="AR318" s="177">
        <f t="shared" ref="AR318:AR319" si="756">AE318+AI318+AM318+AQ318</f>
        <v>0</v>
      </c>
    </row>
    <row r="319" spans="2:44" x14ac:dyDescent="0.25">
      <c r="B319" s="427" t="s">
        <v>454</v>
      </c>
      <c r="C319" s="176" t="s">
        <v>1030</v>
      </c>
      <c r="D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7">
        <f t="shared" si="749"/>
        <v>0</v>
      </c>
      <c r="G319" s="177"/>
      <c r="H319" s="177">
        <f t="shared" si="750"/>
        <v>0</v>
      </c>
      <c r="I319" s="177"/>
      <c r="J319" s="177">
        <f t="shared" si="751"/>
        <v>0</v>
      </c>
      <c r="K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7">
        <f t="shared" si="752"/>
        <v>0</v>
      </c>
      <c r="AF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7">
        <f t="shared" si="753"/>
        <v>0</v>
      </c>
      <c r="AJ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7">
        <f t="shared" si="754"/>
        <v>0</v>
      </c>
      <c r="AN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7">
        <f t="shared" si="755"/>
        <v>0</v>
      </c>
      <c r="AR319" s="177">
        <f t="shared" si="756"/>
        <v>0</v>
      </c>
    </row>
    <row r="320" spans="2:44" x14ac:dyDescent="0.25">
      <c r="B320" s="427" t="s">
        <v>455</v>
      </c>
      <c r="C320" s="176" t="s">
        <v>1031</v>
      </c>
      <c r="D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7">
        <f t="shared" ref="F320:F323" si="757">D320+E320</f>
        <v>0</v>
      </c>
      <c r="G320" s="177"/>
      <c r="H320" s="177">
        <f t="shared" ref="H320:H323" si="758">F320-G320</f>
        <v>0</v>
      </c>
      <c r="I320" s="177"/>
      <c r="J320" s="177">
        <f t="shared" ref="J320:J323" si="759">F320-I320</f>
        <v>0</v>
      </c>
      <c r="K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7">
        <f t="shared" ref="AE320:AE323" si="760">AB320+AC320+AD320</f>
        <v>0</v>
      </c>
      <c r="AF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7">
        <f t="shared" ref="AI320:AI323" si="761">AF320+AG320+AH320</f>
        <v>0</v>
      </c>
      <c r="AJ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7">
        <f t="shared" ref="AM320:AM323" si="762">AJ320+AK320+AL320</f>
        <v>0</v>
      </c>
      <c r="AN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7">
        <f t="shared" ref="AQ320:AQ323" si="763">AN320+AO320+AP320</f>
        <v>0</v>
      </c>
      <c r="AR320" s="177">
        <f t="shared" ref="AR320:AR323" si="764">AE320+AI320+AM320+AQ320</f>
        <v>0</v>
      </c>
    </row>
    <row r="321" spans="2:44" x14ac:dyDescent="0.25">
      <c r="B321" s="427" t="s">
        <v>456</v>
      </c>
      <c r="C321" s="176" t="s">
        <v>1032</v>
      </c>
      <c r="D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7">
        <f t="shared" si="757"/>
        <v>0</v>
      </c>
      <c r="G321" s="177"/>
      <c r="H321" s="177">
        <f t="shared" si="758"/>
        <v>0</v>
      </c>
      <c r="I321" s="177"/>
      <c r="J321" s="177">
        <f t="shared" si="759"/>
        <v>0</v>
      </c>
      <c r="K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7">
        <f t="shared" si="760"/>
        <v>0</v>
      </c>
      <c r="AF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7">
        <f t="shared" si="761"/>
        <v>0</v>
      </c>
      <c r="AJ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7">
        <f t="shared" si="762"/>
        <v>0</v>
      </c>
      <c r="AN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7">
        <f t="shared" si="763"/>
        <v>0</v>
      </c>
      <c r="AR321" s="177">
        <f t="shared" si="764"/>
        <v>0</v>
      </c>
    </row>
    <row r="322" spans="2:44" x14ac:dyDescent="0.25">
      <c r="B322" s="427" t="s">
        <v>457</v>
      </c>
      <c r="C322" s="176" t="s">
        <v>1033</v>
      </c>
      <c r="D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77000</v>
      </c>
      <c r="F322" s="177">
        <f t="shared" si="757"/>
        <v>77000</v>
      </c>
      <c r="G322" s="177"/>
      <c r="H322" s="177">
        <f t="shared" si="758"/>
        <v>77000</v>
      </c>
      <c r="I322" s="177"/>
      <c r="J322" s="177">
        <f t="shared" si="759"/>
        <v>77000</v>
      </c>
      <c r="K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22500</v>
      </c>
      <c r="V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v>
      </c>
      <c r="W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AA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C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E322" s="177">
        <f t="shared" si="760"/>
        <v>71500</v>
      </c>
      <c r="AF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H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7">
        <f t="shared" si="761"/>
        <v>1000</v>
      </c>
      <c r="AJ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K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7">
        <f t="shared" si="762"/>
        <v>4500</v>
      </c>
      <c r="AN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7">
        <f t="shared" si="763"/>
        <v>0</v>
      </c>
      <c r="AR322" s="177">
        <f t="shared" si="764"/>
        <v>77000</v>
      </c>
    </row>
    <row r="323" spans="2:44" x14ac:dyDescent="0.25">
      <c r="B323" s="427" t="s">
        <v>458</v>
      </c>
      <c r="C323" s="176" t="s">
        <v>1034</v>
      </c>
      <c r="D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7">
        <f t="shared" si="757"/>
        <v>0</v>
      </c>
      <c r="G323" s="177"/>
      <c r="H323" s="177">
        <f t="shared" si="758"/>
        <v>0</v>
      </c>
      <c r="I323" s="177"/>
      <c r="J323" s="177">
        <f t="shared" si="759"/>
        <v>0</v>
      </c>
      <c r="K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7">
        <f t="shared" si="760"/>
        <v>0</v>
      </c>
      <c r="AF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7">
        <f t="shared" si="761"/>
        <v>0</v>
      </c>
      <c r="AJ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7">
        <f t="shared" si="762"/>
        <v>0</v>
      </c>
      <c r="AN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7">
        <f t="shared" si="763"/>
        <v>0</v>
      </c>
      <c r="AR323" s="177">
        <f t="shared" si="764"/>
        <v>0</v>
      </c>
    </row>
    <row r="324" spans="2:44" x14ac:dyDescent="0.25">
      <c r="B324" s="427" t="s">
        <v>459</v>
      </c>
      <c r="C324" s="176" t="s">
        <v>1035</v>
      </c>
      <c r="D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7">
        <f t="shared" si="622"/>
        <v>0</v>
      </c>
      <c r="G324" s="177"/>
      <c r="H324" s="177">
        <f t="shared" si="623"/>
        <v>0</v>
      </c>
      <c r="I324" s="177"/>
      <c r="J324" s="177">
        <f t="shared" si="624"/>
        <v>0</v>
      </c>
      <c r="K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7">
        <f t="shared" si="628"/>
        <v>0</v>
      </c>
      <c r="AF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7">
        <f t="shared" si="629"/>
        <v>0</v>
      </c>
      <c r="AJ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7">
        <f t="shared" si="630"/>
        <v>0</v>
      </c>
      <c r="AN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7">
        <f t="shared" si="631"/>
        <v>0</v>
      </c>
      <c r="AR324" s="177">
        <f t="shared" si="632"/>
        <v>0</v>
      </c>
    </row>
    <row r="325" spans="2:44" x14ac:dyDescent="0.25">
      <c r="B325" s="427" t="s">
        <v>460</v>
      </c>
      <c r="C325" s="176" t="s">
        <v>1036</v>
      </c>
      <c r="D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7">
        <f t="shared" ref="F325" si="765">D325+E325</f>
        <v>0</v>
      </c>
      <c r="G325" s="177"/>
      <c r="H325" s="177">
        <f t="shared" ref="H325" si="766">F325-G325</f>
        <v>0</v>
      </c>
      <c r="I325" s="177"/>
      <c r="J325" s="177">
        <f t="shared" ref="J325" si="767">F325-I325</f>
        <v>0</v>
      </c>
      <c r="K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7">
        <f t="shared" ref="AE325" si="768">AB325+AC325+AD325</f>
        <v>0</v>
      </c>
      <c r="AF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7">
        <f t="shared" ref="AI325" si="769">AF325+AG325+AH325</f>
        <v>0</v>
      </c>
      <c r="AJ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7">
        <f t="shared" ref="AM325" si="770">AJ325+AK325+AL325</f>
        <v>0</v>
      </c>
      <c r="AN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7">
        <f t="shared" ref="AQ325" si="771">AN325+AO325+AP325</f>
        <v>0</v>
      </c>
      <c r="AR325" s="177">
        <f t="shared" ref="AR325" si="772">AE325+AI325+AM325+AQ325</f>
        <v>0</v>
      </c>
    </row>
    <row r="326" spans="2:44" x14ac:dyDescent="0.25">
      <c r="B326" s="427" t="s">
        <v>461</v>
      </c>
      <c r="C326" s="176" t="s">
        <v>1037</v>
      </c>
      <c r="D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7">
        <f t="shared" ref="F326" si="773">D326+E326</f>
        <v>0</v>
      </c>
      <c r="G326" s="177"/>
      <c r="H326" s="177">
        <f t="shared" ref="H326" si="774">F326-G326</f>
        <v>0</v>
      </c>
      <c r="I326" s="177"/>
      <c r="J326" s="177">
        <f t="shared" ref="J326" si="775">F326-I326</f>
        <v>0</v>
      </c>
      <c r="K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7">
        <f t="shared" ref="AE326" si="776">AB326+AC326+AD326</f>
        <v>0</v>
      </c>
      <c r="AF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7">
        <f t="shared" ref="AI326" si="777">AF326+AG326+AH326</f>
        <v>0</v>
      </c>
      <c r="AJ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7">
        <f t="shared" ref="AM326" si="778">AJ326+AK326+AL326</f>
        <v>0</v>
      </c>
      <c r="AN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7">
        <f t="shared" ref="AQ326" si="779">AN326+AO326+AP326</f>
        <v>0</v>
      </c>
      <c r="AR326" s="177">
        <f t="shared" ref="AR326" si="780">AE326+AI326+AM326+AQ326</f>
        <v>0</v>
      </c>
    </row>
    <row r="327" spans="2:44" x14ac:dyDescent="0.25">
      <c r="B327" s="173" t="s">
        <v>462</v>
      </c>
      <c r="C327" s="174" t="s">
        <v>1038</v>
      </c>
      <c r="D327" s="175">
        <f>D328+D345+D383+D389</f>
        <v>80000</v>
      </c>
      <c r="E327" s="175">
        <f>E328+E345+E383+E389</f>
        <v>97523656</v>
      </c>
      <c r="F327" s="175">
        <f t="shared" si="622"/>
        <v>97603656</v>
      </c>
      <c r="G327" s="175">
        <f>G328+G345+G383+G389</f>
        <v>0</v>
      </c>
      <c r="H327" s="175">
        <f t="shared" si="623"/>
        <v>97603656</v>
      </c>
      <c r="I327" s="175">
        <f>I328+I345+I383+I389</f>
        <v>0</v>
      </c>
      <c r="J327" s="175">
        <f t="shared" si="624"/>
        <v>97603656</v>
      </c>
      <c r="K327" s="175">
        <f t="shared" ref="K327:AD327" si="781">K328+K345+K383+K389</f>
        <v>2832000</v>
      </c>
      <c r="L327" s="175">
        <f t="shared" si="781"/>
        <v>0</v>
      </c>
      <c r="M327" s="175">
        <f t="shared" si="781"/>
        <v>0</v>
      </c>
      <c r="N327" s="175">
        <f t="shared" si="781"/>
        <v>0</v>
      </c>
      <c r="O327" s="175">
        <f t="shared" si="781"/>
        <v>222356</v>
      </c>
      <c r="P327" s="175">
        <f t="shared" si="781"/>
        <v>0</v>
      </c>
      <c r="Q327" s="175">
        <f t="shared" si="781"/>
        <v>0</v>
      </c>
      <c r="R327" s="175">
        <f t="shared" si="781"/>
        <v>0</v>
      </c>
      <c r="S327" s="175">
        <f t="shared" si="781"/>
        <v>0</v>
      </c>
      <c r="T327" s="175">
        <f t="shared" ref="T327" si="782">T328+T345+T383+T389</f>
        <v>0</v>
      </c>
      <c r="U327" s="175">
        <f t="shared" si="781"/>
        <v>94436300</v>
      </c>
      <c r="V327" s="175">
        <f t="shared" si="781"/>
        <v>0</v>
      </c>
      <c r="W327" s="175">
        <f t="shared" si="781"/>
        <v>0</v>
      </c>
      <c r="X327" s="175">
        <f t="shared" si="781"/>
        <v>0</v>
      </c>
      <c r="Y327" s="175">
        <f t="shared" ref="Y327:Z327" si="783">Y328+Y345+Y383+Y389</f>
        <v>0</v>
      </c>
      <c r="Z327" s="175">
        <f t="shared" si="783"/>
        <v>0</v>
      </c>
      <c r="AA327" s="175">
        <f t="shared" si="781"/>
        <v>113000</v>
      </c>
      <c r="AB327" s="175">
        <f t="shared" si="781"/>
        <v>91641500</v>
      </c>
      <c r="AC327" s="175">
        <f t="shared" si="781"/>
        <v>406756</v>
      </c>
      <c r="AD327" s="175">
        <f t="shared" si="781"/>
        <v>4689500</v>
      </c>
      <c r="AE327" s="175">
        <f t="shared" si="628"/>
        <v>96737756</v>
      </c>
      <c r="AF327" s="175">
        <f>AF328+AF345+AF383+AF389</f>
        <v>103400</v>
      </c>
      <c r="AG327" s="175">
        <f>AG328+AG345+AG383+AG389</f>
        <v>162500</v>
      </c>
      <c r="AH327" s="175">
        <f>AH328+AH345+AH383+AH389</f>
        <v>0</v>
      </c>
      <c r="AI327" s="175">
        <f t="shared" si="629"/>
        <v>265900</v>
      </c>
      <c r="AJ327" s="175">
        <f>AJ328+AJ345+AJ383+AJ389</f>
        <v>600000</v>
      </c>
      <c r="AK327" s="175">
        <f>AK328+AK345+AK383+AK389</f>
        <v>0</v>
      </c>
      <c r="AL327" s="175">
        <f>AL328+AL345+AL383+AL389</f>
        <v>0</v>
      </c>
      <c r="AM327" s="175">
        <f t="shared" si="630"/>
        <v>600000</v>
      </c>
      <c r="AN327" s="175">
        <f>AN328+AN345+AN383+AN389</f>
        <v>0</v>
      </c>
      <c r="AO327" s="175">
        <f>AO328+AO345+AO383+AO389</f>
        <v>0</v>
      </c>
      <c r="AP327" s="175">
        <f>AP328+AP345+AP383+AP389</f>
        <v>0</v>
      </c>
      <c r="AQ327" s="175">
        <f t="shared" si="631"/>
        <v>0</v>
      </c>
      <c r="AR327" s="175">
        <f t="shared" si="632"/>
        <v>97603656</v>
      </c>
    </row>
    <row r="328" spans="2:44" x14ac:dyDescent="0.25">
      <c r="B328" s="184" t="s">
        <v>463</v>
      </c>
      <c r="C328" s="185" t="s">
        <v>1039</v>
      </c>
      <c r="D328" s="186">
        <f>SUM(D329:D344)</f>
        <v>0</v>
      </c>
      <c r="E328" s="186">
        <f>SUM(E329:E344)</f>
        <v>57319500</v>
      </c>
      <c r="F328" s="186">
        <f t="shared" si="622"/>
        <v>57319500</v>
      </c>
      <c r="G328" s="186">
        <f>SUM(G329:G344)</f>
        <v>0</v>
      </c>
      <c r="H328" s="186">
        <f t="shared" si="623"/>
        <v>57319500</v>
      </c>
      <c r="I328" s="186">
        <f>SUM(I329:I344)</f>
        <v>0</v>
      </c>
      <c r="J328" s="186">
        <f t="shared" si="624"/>
        <v>57319500</v>
      </c>
      <c r="K328" s="186">
        <f t="shared" ref="K328:AD328" si="784">SUM(K329:K344)</f>
        <v>0</v>
      </c>
      <c r="L328" s="186">
        <f t="shared" si="784"/>
        <v>0</v>
      </c>
      <c r="M328" s="186">
        <f t="shared" si="784"/>
        <v>0</v>
      </c>
      <c r="N328" s="186">
        <f t="shared" si="784"/>
        <v>0</v>
      </c>
      <c r="O328" s="186">
        <f t="shared" si="784"/>
        <v>0</v>
      </c>
      <c r="P328" s="186">
        <f t="shared" si="784"/>
        <v>0</v>
      </c>
      <c r="Q328" s="186">
        <f t="shared" si="784"/>
        <v>0</v>
      </c>
      <c r="R328" s="186">
        <f t="shared" si="784"/>
        <v>0</v>
      </c>
      <c r="S328" s="186">
        <f t="shared" si="784"/>
        <v>0</v>
      </c>
      <c r="T328" s="186">
        <f t="shared" ref="T328" si="785">SUM(T329:T344)</f>
        <v>0</v>
      </c>
      <c r="U328" s="186">
        <f t="shared" si="784"/>
        <v>57319500</v>
      </c>
      <c r="V328" s="186">
        <f t="shared" si="784"/>
        <v>0</v>
      </c>
      <c r="W328" s="186">
        <f t="shared" si="784"/>
        <v>0</v>
      </c>
      <c r="X328" s="186">
        <f t="shared" si="784"/>
        <v>0</v>
      </c>
      <c r="Y328" s="186">
        <f t="shared" ref="Y328:Z328" si="786">SUM(Y329:Y344)</f>
        <v>0</v>
      </c>
      <c r="Z328" s="186">
        <f t="shared" si="786"/>
        <v>0</v>
      </c>
      <c r="AA328" s="186">
        <f t="shared" si="784"/>
        <v>0</v>
      </c>
      <c r="AB328" s="186">
        <f t="shared" si="784"/>
        <v>57319500</v>
      </c>
      <c r="AC328" s="186">
        <f t="shared" si="784"/>
        <v>0</v>
      </c>
      <c r="AD328" s="186">
        <f t="shared" si="784"/>
        <v>0</v>
      </c>
      <c r="AE328" s="186">
        <f t="shared" si="628"/>
        <v>57319500</v>
      </c>
      <c r="AF328" s="186">
        <f>SUM(AF329:AF344)</f>
        <v>0</v>
      </c>
      <c r="AG328" s="186">
        <f>SUM(AG329:AG344)</f>
        <v>0</v>
      </c>
      <c r="AH328" s="186">
        <f>SUM(AH329:AH344)</f>
        <v>0</v>
      </c>
      <c r="AI328" s="186">
        <f t="shared" si="629"/>
        <v>0</v>
      </c>
      <c r="AJ328" s="186">
        <f>SUM(AJ329:AJ344)</f>
        <v>0</v>
      </c>
      <c r="AK328" s="186">
        <f>SUM(AK329:AK344)</f>
        <v>0</v>
      </c>
      <c r="AL328" s="186">
        <f>SUM(AL329:AL344)</f>
        <v>0</v>
      </c>
      <c r="AM328" s="186">
        <f t="shared" si="630"/>
        <v>0</v>
      </c>
      <c r="AN328" s="186">
        <f>SUM(AN329:AN344)</f>
        <v>0</v>
      </c>
      <c r="AO328" s="186">
        <f>SUM(AO329:AO344)</f>
        <v>0</v>
      </c>
      <c r="AP328" s="186">
        <f>SUM(AP329:AP344)</f>
        <v>0</v>
      </c>
      <c r="AQ328" s="186">
        <f t="shared" si="631"/>
        <v>0</v>
      </c>
      <c r="AR328" s="186">
        <f t="shared" si="632"/>
        <v>57319500</v>
      </c>
    </row>
    <row r="329" spans="2:44" x14ac:dyDescent="0.25">
      <c r="B329" s="427" t="s">
        <v>464</v>
      </c>
      <c r="C329" s="176" t="s">
        <v>1040</v>
      </c>
      <c r="D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7">
        <f t="shared" si="622"/>
        <v>0</v>
      </c>
      <c r="G329" s="177"/>
      <c r="H329" s="177">
        <f t="shared" si="623"/>
        <v>0</v>
      </c>
      <c r="I329" s="177"/>
      <c r="J329" s="177">
        <f t="shared" si="624"/>
        <v>0</v>
      </c>
      <c r="K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7">
        <f t="shared" si="628"/>
        <v>0</v>
      </c>
      <c r="AF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7">
        <f t="shared" si="629"/>
        <v>0</v>
      </c>
      <c r="AJ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7">
        <f t="shared" si="630"/>
        <v>0</v>
      </c>
      <c r="AN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7">
        <f t="shared" si="631"/>
        <v>0</v>
      </c>
      <c r="AR329" s="177">
        <f t="shared" si="632"/>
        <v>0</v>
      </c>
    </row>
    <row r="330" spans="2:44" x14ac:dyDescent="0.25">
      <c r="B330" s="427" t="s">
        <v>519</v>
      </c>
      <c r="C330" s="176" t="s">
        <v>1041</v>
      </c>
      <c r="D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7">
        <f>D330+E330</f>
        <v>0</v>
      </c>
      <c r="G330" s="177"/>
      <c r="H330" s="177">
        <f>F330-G330</f>
        <v>0</v>
      </c>
      <c r="I330" s="177"/>
      <c r="J330" s="177">
        <f>F330-I330</f>
        <v>0</v>
      </c>
      <c r="K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7">
        <f>AB330+AC330+AD330</f>
        <v>0</v>
      </c>
      <c r="AF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7">
        <f>AF330+AG330+AH330</f>
        <v>0</v>
      </c>
      <c r="AJ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7">
        <f>AJ330+AK330+AL330</f>
        <v>0</v>
      </c>
      <c r="AN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7">
        <f>AN330+AO330+AP330</f>
        <v>0</v>
      </c>
      <c r="AR330" s="177">
        <f>AE330+AI330+AM330+AQ330</f>
        <v>0</v>
      </c>
    </row>
    <row r="331" spans="2:44" x14ac:dyDescent="0.25">
      <c r="B331" s="427" t="s">
        <v>520</v>
      </c>
      <c r="C331" s="176" t="s">
        <v>1042</v>
      </c>
      <c r="D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7">
        <f>D331+E331</f>
        <v>0</v>
      </c>
      <c r="G331" s="177"/>
      <c r="H331" s="177">
        <f>F331-G331</f>
        <v>0</v>
      </c>
      <c r="I331" s="177"/>
      <c r="J331" s="177">
        <f>F331-I331</f>
        <v>0</v>
      </c>
      <c r="K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7">
        <f>AB331+AC331+AD331</f>
        <v>0</v>
      </c>
      <c r="AF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7">
        <f>AF331+AG331+AH331</f>
        <v>0</v>
      </c>
      <c r="AJ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7">
        <f>AJ331+AK331+AL331</f>
        <v>0</v>
      </c>
      <c r="AN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7">
        <f>AN331+AO331+AP331</f>
        <v>0</v>
      </c>
      <c r="AR331" s="177">
        <f>AE331+AI331+AM331+AQ331</f>
        <v>0</v>
      </c>
    </row>
    <row r="332" spans="2:44" x14ac:dyDescent="0.25">
      <c r="B332" s="427" t="s">
        <v>521</v>
      </c>
      <c r="C332" s="176" t="s">
        <v>1043</v>
      </c>
      <c r="D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7">
        <f t="shared" ref="F332:F334" si="787">D332+E332</f>
        <v>0</v>
      </c>
      <c r="G332" s="177"/>
      <c r="H332" s="177">
        <f t="shared" ref="H332:H334" si="788">F332-G332</f>
        <v>0</v>
      </c>
      <c r="I332" s="177"/>
      <c r="J332" s="177">
        <f t="shared" ref="J332:J334" si="789">F332-I332</f>
        <v>0</v>
      </c>
      <c r="K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7">
        <f t="shared" ref="AE332:AE334" si="790">AB332+AC332+AD332</f>
        <v>0</v>
      </c>
      <c r="AF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7">
        <f t="shared" ref="AI332:AI334" si="791">AF332+AG332+AH332</f>
        <v>0</v>
      </c>
      <c r="AJ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7">
        <f t="shared" ref="AM332:AM334" si="792">AJ332+AK332+AL332</f>
        <v>0</v>
      </c>
      <c r="AN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7">
        <f t="shared" ref="AQ332:AQ334" si="793">AN332+AO332+AP332</f>
        <v>0</v>
      </c>
      <c r="AR332" s="177">
        <f t="shared" ref="AR332:AR334" si="794">AE332+AI332+AM332+AQ332</f>
        <v>0</v>
      </c>
    </row>
    <row r="333" spans="2:44" x14ac:dyDescent="0.25">
      <c r="B333" s="427" t="s">
        <v>522</v>
      </c>
      <c r="C333" s="176" t="s">
        <v>1044</v>
      </c>
      <c r="D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7">
        <f t="shared" si="787"/>
        <v>0</v>
      </c>
      <c r="G333" s="177"/>
      <c r="H333" s="177">
        <f t="shared" si="788"/>
        <v>0</v>
      </c>
      <c r="I333" s="177"/>
      <c r="J333" s="177">
        <f t="shared" si="789"/>
        <v>0</v>
      </c>
      <c r="K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7">
        <f t="shared" si="790"/>
        <v>0</v>
      </c>
      <c r="AF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7">
        <f t="shared" si="791"/>
        <v>0</v>
      </c>
      <c r="AJ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7">
        <f t="shared" si="792"/>
        <v>0</v>
      </c>
      <c r="AN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7">
        <f t="shared" si="793"/>
        <v>0</v>
      </c>
      <c r="AR333" s="177">
        <f t="shared" si="794"/>
        <v>0</v>
      </c>
    </row>
    <row r="334" spans="2:44" x14ac:dyDescent="0.25">
      <c r="B334" s="427" t="s">
        <v>523</v>
      </c>
      <c r="C334" s="176" t="s">
        <v>1045</v>
      </c>
      <c r="D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7">
        <f t="shared" si="787"/>
        <v>0</v>
      </c>
      <c r="G334" s="177"/>
      <c r="H334" s="177">
        <f t="shared" si="788"/>
        <v>0</v>
      </c>
      <c r="I334" s="177"/>
      <c r="J334" s="177">
        <f t="shared" si="789"/>
        <v>0</v>
      </c>
      <c r="K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7">
        <f t="shared" si="790"/>
        <v>0</v>
      </c>
      <c r="AF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7">
        <f t="shared" si="791"/>
        <v>0</v>
      </c>
      <c r="AJ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7">
        <f t="shared" si="792"/>
        <v>0</v>
      </c>
      <c r="AN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7">
        <f t="shared" si="793"/>
        <v>0</v>
      </c>
      <c r="AR334" s="177">
        <f t="shared" si="794"/>
        <v>0</v>
      </c>
    </row>
    <row r="335" spans="2:44" x14ac:dyDescent="0.25">
      <c r="B335" s="427" t="s">
        <v>524</v>
      </c>
      <c r="C335" s="176" t="s">
        <v>1046</v>
      </c>
      <c r="D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7">
        <f>D335+E335</f>
        <v>0</v>
      </c>
      <c r="G335" s="177"/>
      <c r="H335" s="177">
        <f>F335-G335</f>
        <v>0</v>
      </c>
      <c r="I335" s="177"/>
      <c r="J335" s="177">
        <f>F335-I335</f>
        <v>0</v>
      </c>
      <c r="K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7">
        <f>AB335+AC335+AD335</f>
        <v>0</v>
      </c>
      <c r="AF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7">
        <f>AF335+AG335+AH335</f>
        <v>0</v>
      </c>
      <c r="AJ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7">
        <f>AJ335+AK335+AL335</f>
        <v>0</v>
      </c>
      <c r="AN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7">
        <f>AN335+AO335+AP335</f>
        <v>0</v>
      </c>
      <c r="AR335" s="177">
        <f>AE335+AI335+AM335+AQ335</f>
        <v>0</v>
      </c>
    </row>
    <row r="336" spans="2:44" x14ac:dyDescent="0.25">
      <c r="B336" s="427" t="s">
        <v>525</v>
      </c>
      <c r="C336" s="176" t="s">
        <v>1047</v>
      </c>
      <c r="D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57319500</v>
      </c>
      <c r="F336" s="177">
        <f t="shared" ref="F336:F337" si="795">D336+E336</f>
        <v>57319500</v>
      </c>
      <c r="G336" s="177"/>
      <c r="H336" s="177">
        <f t="shared" ref="H336:H337" si="796">F336-G336</f>
        <v>57319500</v>
      </c>
      <c r="I336" s="177"/>
      <c r="J336" s="177">
        <f t="shared" ref="J336:J337" si="797">F336-I336</f>
        <v>57319500</v>
      </c>
      <c r="K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57319500</v>
      </c>
      <c r="V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57319500</v>
      </c>
      <c r="AC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7">
        <f t="shared" ref="AE336:AE337" si="798">AB336+AC336+AD336</f>
        <v>57319500</v>
      </c>
      <c r="AF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7">
        <f t="shared" ref="AI336:AI337" si="799">AF336+AG336+AH336</f>
        <v>0</v>
      </c>
      <c r="AJ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7">
        <f t="shared" ref="AM336:AM337" si="800">AJ336+AK336+AL336</f>
        <v>0</v>
      </c>
      <c r="AN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7">
        <f t="shared" ref="AQ336:AQ337" si="801">AN336+AO336+AP336</f>
        <v>0</v>
      </c>
      <c r="AR336" s="177">
        <f t="shared" ref="AR336:AR337" si="802">AE336+AI336+AM336+AQ336</f>
        <v>57319500</v>
      </c>
    </row>
    <row r="337" spans="2:44" x14ac:dyDescent="0.25">
      <c r="B337" s="427" t="s">
        <v>526</v>
      </c>
      <c r="C337" s="176" t="s">
        <v>1048</v>
      </c>
      <c r="D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7">
        <f t="shared" si="795"/>
        <v>0</v>
      </c>
      <c r="G337" s="177"/>
      <c r="H337" s="177">
        <f t="shared" si="796"/>
        <v>0</v>
      </c>
      <c r="I337" s="177"/>
      <c r="J337" s="177">
        <f t="shared" si="797"/>
        <v>0</v>
      </c>
      <c r="K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7">
        <f t="shared" si="798"/>
        <v>0</v>
      </c>
      <c r="AF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7">
        <f t="shared" si="799"/>
        <v>0</v>
      </c>
      <c r="AJ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7">
        <f t="shared" si="800"/>
        <v>0</v>
      </c>
      <c r="AN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7">
        <f t="shared" si="801"/>
        <v>0</v>
      </c>
      <c r="AR337" s="177">
        <f t="shared" si="802"/>
        <v>0</v>
      </c>
    </row>
    <row r="338" spans="2:44" x14ac:dyDescent="0.25">
      <c r="B338" s="427" t="s">
        <v>527</v>
      </c>
      <c r="C338" s="176" t="s">
        <v>1049</v>
      </c>
      <c r="D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7">
        <f>D338+E338</f>
        <v>0</v>
      </c>
      <c r="G338" s="177"/>
      <c r="H338" s="177">
        <f>F338-G338</f>
        <v>0</v>
      </c>
      <c r="I338" s="177"/>
      <c r="J338" s="177">
        <f>F338-I338</f>
        <v>0</v>
      </c>
      <c r="K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7">
        <f>AB338+AC338+AD338</f>
        <v>0</v>
      </c>
      <c r="AF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7">
        <f>AF338+AG338+AH338</f>
        <v>0</v>
      </c>
      <c r="AJ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7">
        <f>AJ338+AK338+AL338</f>
        <v>0</v>
      </c>
      <c r="AN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7">
        <f>AN338+AO338+AP338</f>
        <v>0</v>
      </c>
      <c r="AR338" s="177">
        <f>AE338+AI338+AM338+AQ338</f>
        <v>0</v>
      </c>
    </row>
    <row r="339" spans="2:44" x14ac:dyDescent="0.25">
      <c r="B339" s="427" t="s">
        <v>465</v>
      </c>
      <c r="C339" s="176" t="s">
        <v>1050</v>
      </c>
      <c r="D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7">
        <f>D339+E339</f>
        <v>0</v>
      </c>
      <c r="G339" s="177"/>
      <c r="H339" s="177">
        <f>F339-G339</f>
        <v>0</v>
      </c>
      <c r="I339" s="177"/>
      <c r="J339" s="177">
        <f>F339-I339</f>
        <v>0</v>
      </c>
      <c r="K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7">
        <f>AB339+AC339+AD339</f>
        <v>0</v>
      </c>
      <c r="AF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7">
        <f>AF339+AG339+AH339</f>
        <v>0</v>
      </c>
      <c r="AJ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7">
        <f>AJ339+AK339+AL339</f>
        <v>0</v>
      </c>
      <c r="AN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7">
        <f>AN339+AO339+AP339</f>
        <v>0</v>
      </c>
      <c r="AR339" s="177">
        <f>AE339+AI339+AM339+AQ339</f>
        <v>0</v>
      </c>
    </row>
    <row r="340" spans="2:44" x14ac:dyDescent="0.25">
      <c r="B340" s="427" t="s">
        <v>528</v>
      </c>
      <c r="C340" s="176" t="s">
        <v>1051</v>
      </c>
      <c r="D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7">
        <f t="shared" ref="F340" si="803">D340+E340</f>
        <v>0</v>
      </c>
      <c r="G340" s="177"/>
      <c r="H340" s="177">
        <f t="shared" ref="H340" si="804">F340-G340</f>
        <v>0</v>
      </c>
      <c r="I340" s="177"/>
      <c r="J340" s="177">
        <f t="shared" ref="J340" si="805">F340-I340</f>
        <v>0</v>
      </c>
      <c r="K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7">
        <f t="shared" ref="AE340" si="806">AB340+AC340+AD340</f>
        <v>0</v>
      </c>
      <c r="AF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7">
        <f t="shared" ref="AI340" si="807">AF340+AG340+AH340</f>
        <v>0</v>
      </c>
      <c r="AJ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7">
        <f t="shared" ref="AM340" si="808">AJ340+AK340+AL340</f>
        <v>0</v>
      </c>
      <c r="AN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7">
        <f t="shared" ref="AQ340" si="809">AN340+AO340+AP340</f>
        <v>0</v>
      </c>
      <c r="AR340" s="177">
        <f t="shared" ref="AR340" si="810">AE340+AI340+AM340+AQ340</f>
        <v>0</v>
      </c>
    </row>
    <row r="341" spans="2:44" x14ac:dyDescent="0.25">
      <c r="B341" s="427" t="s">
        <v>529</v>
      </c>
      <c r="C341" s="176" t="s">
        <v>1052</v>
      </c>
      <c r="D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7">
        <f>D341+E341</f>
        <v>0</v>
      </c>
      <c r="G341" s="177"/>
      <c r="H341" s="177">
        <f>F341-G341</f>
        <v>0</v>
      </c>
      <c r="I341" s="177"/>
      <c r="J341" s="177">
        <f>F341-I341</f>
        <v>0</v>
      </c>
      <c r="K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7">
        <f>AB341+AC341+AD341</f>
        <v>0</v>
      </c>
      <c r="AF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7">
        <f>AF341+AG341+AH341</f>
        <v>0</v>
      </c>
      <c r="AJ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7">
        <f>AJ341+AK341+AL341</f>
        <v>0</v>
      </c>
      <c r="AN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7">
        <f>AN341+AO341+AP341</f>
        <v>0</v>
      </c>
      <c r="AR341" s="177">
        <f>AE341+AI341+AM341+AQ341</f>
        <v>0</v>
      </c>
    </row>
    <row r="342" spans="2:44" x14ac:dyDescent="0.25">
      <c r="B342" s="427" t="s">
        <v>530</v>
      </c>
      <c r="C342" s="176" t="s">
        <v>1053</v>
      </c>
      <c r="D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7">
        <f>D342+E342</f>
        <v>0</v>
      </c>
      <c r="G342" s="177"/>
      <c r="H342" s="177">
        <f>F342-G342</f>
        <v>0</v>
      </c>
      <c r="I342" s="177"/>
      <c r="J342" s="177">
        <f>F342-I342</f>
        <v>0</v>
      </c>
      <c r="K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7">
        <f>AB342+AC342+AD342</f>
        <v>0</v>
      </c>
      <c r="AF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7">
        <f>AF342+AG342+AH342</f>
        <v>0</v>
      </c>
      <c r="AJ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7">
        <f>AJ342+AK342+AL342</f>
        <v>0</v>
      </c>
      <c r="AN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7">
        <f>AN342+AO342+AP342</f>
        <v>0</v>
      </c>
      <c r="AR342" s="177">
        <f>AE342+AI342+AM342+AQ342</f>
        <v>0</v>
      </c>
    </row>
    <row r="343" spans="2:44" x14ac:dyDescent="0.25">
      <c r="B343" s="427" t="s">
        <v>531</v>
      </c>
      <c r="C343" s="176" t="s">
        <v>1054</v>
      </c>
      <c r="D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7">
        <f t="shared" ref="F343" si="811">D343+E343</f>
        <v>0</v>
      </c>
      <c r="G343" s="177"/>
      <c r="H343" s="177">
        <f t="shared" ref="H343" si="812">F343-G343</f>
        <v>0</v>
      </c>
      <c r="I343" s="177"/>
      <c r="J343" s="177">
        <f t="shared" ref="J343" si="813">F343-I343</f>
        <v>0</v>
      </c>
      <c r="K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7">
        <f t="shared" ref="AE343" si="814">AB343+AC343+AD343</f>
        <v>0</v>
      </c>
      <c r="AF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7">
        <f t="shared" ref="AI343" si="815">AF343+AG343+AH343</f>
        <v>0</v>
      </c>
      <c r="AJ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7">
        <f t="shared" ref="AM343" si="816">AJ343+AK343+AL343</f>
        <v>0</v>
      </c>
      <c r="AN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7">
        <f t="shared" ref="AQ343" si="817">AN343+AO343+AP343</f>
        <v>0</v>
      </c>
      <c r="AR343" s="177">
        <f t="shared" ref="AR343" si="818">AE343+AI343+AM343+AQ343</f>
        <v>0</v>
      </c>
    </row>
    <row r="344" spans="2:44" x14ac:dyDescent="0.25">
      <c r="B344" s="427" t="s">
        <v>532</v>
      </c>
      <c r="C344" s="176" t="s">
        <v>1055</v>
      </c>
      <c r="D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7">
        <f>D344+E344</f>
        <v>0</v>
      </c>
      <c r="G344" s="177"/>
      <c r="H344" s="177">
        <f>F344-G344</f>
        <v>0</v>
      </c>
      <c r="I344" s="177"/>
      <c r="J344" s="177">
        <f>F344-I344</f>
        <v>0</v>
      </c>
      <c r="K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7">
        <f>AB344+AC344+AD344</f>
        <v>0</v>
      </c>
      <c r="AF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7">
        <f>AF344+AG344+AH344</f>
        <v>0</v>
      </c>
      <c r="AJ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7">
        <f>AJ344+AK344+AL344</f>
        <v>0</v>
      </c>
      <c r="AN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7">
        <f>AN344+AO344+AP344</f>
        <v>0</v>
      </c>
      <c r="AR344" s="177">
        <f>AE344+AI344+AM344+AQ344</f>
        <v>0</v>
      </c>
    </row>
    <row r="345" spans="2:44" x14ac:dyDescent="0.25">
      <c r="B345" s="184" t="s">
        <v>466</v>
      </c>
      <c r="C345" s="185" t="s">
        <v>1056</v>
      </c>
      <c r="D345" s="186">
        <f>SUM(D346:D382)</f>
        <v>80000</v>
      </c>
      <c r="E345" s="186">
        <f>SUM(E346:E382)</f>
        <v>5594156</v>
      </c>
      <c r="F345" s="186">
        <f t="shared" si="622"/>
        <v>5674156</v>
      </c>
      <c r="G345" s="186">
        <f>SUM(G346:G382)</f>
        <v>0</v>
      </c>
      <c r="H345" s="186">
        <f t="shared" si="623"/>
        <v>5674156</v>
      </c>
      <c r="I345" s="186">
        <f>SUM(I346:I382)</f>
        <v>0</v>
      </c>
      <c r="J345" s="186">
        <f t="shared" si="624"/>
        <v>5674156</v>
      </c>
      <c r="K345" s="186">
        <f t="shared" ref="K345:AD345" si="819">SUM(K346:K382)</f>
        <v>2822000</v>
      </c>
      <c r="L345" s="186">
        <f t="shared" si="819"/>
        <v>0</v>
      </c>
      <c r="M345" s="186">
        <f t="shared" si="819"/>
        <v>0</v>
      </c>
      <c r="N345" s="186">
        <f t="shared" si="819"/>
        <v>0</v>
      </c>
      <c r="O345" s="186">
        <f t="shared" si="819"/>
        <v>222356</v>
      </c>
      <c r="P345" s="186">
        <f t="shared" si="819"/>
        <v>0</v>
      </c>
      <c r="Q345" s="186">
        <f t="shared" si="819"/>
        <v>0</v>
      </c>
      <c r="R345" s="186">
        <f t="shared" si="819"/>
        <v>0</v>
      </c>
      <c r="S345" s="186">
        <f t="shared" si="819"/>
        <v>0</v>
      </c>
      <c r="T345" s="186">
        <f t="shared" ref="T345" si="820">SUM(T346:T382)</f>
        <v>0</v>
      </c>
      <c r="U345" s="186">
        <f t="shared" si="819"/>
        <v>2516800</v>
      </c>
      <c r="V345" s="186">
        <f t="shared" si="819"/>
        <v>0</v>
      </c>
      <c r="W345" s="186">
        <f t="shared" si="819"/>
        <v>0</v>
      </c>
      <c r="X345" s="186">
        <f t="shared" si="819"/>
        <v>0</v>
      </c>
      <c r="Y345" s="186">
        <f t="shared" ref="Y345:Z345" si="821">SUM(Y346:Y382)</f>
        <v>0</v>
      </c>
      <c r="Z345" s="186">
        <f t="shared" si="821"/>
        <v>0</v>
      </c>
      <c r="AA345" s="186">
        <f t="shared" si="819"/>
        <v>113000</v>
      </c>
      <c r="AB345" s="186">
        <f t="shared" si="819"/>
        <v>322000</v>
      </c>
      <c r="AC345" s="186">
        <f t="shared" si="819"/>
        <v>396756</v>
      </c>
      <c r="AD345" s="186">
        <f t="shared" si="819"/>
        <v>4689500</v>
      </c>
      <c r="AE345" s="186">
        <f t="shared" si="628"/>
        <v>5408256</v>
      </c>
      <c r="AF345" s="186">
        <f>SUM(AF346:AF382)</f>
        <v>103400</v>
      </c>
      <c r="AG345" s="186">
        <f>SUM(AG346:AG382)</f>
        <v>162500</v>
      </c>
      <c r="AH345" s="186">
        <f>SUM(AH346:AH382)</f>
        <v>0</v>
      </c>
      <c r="AI345" s="186">
        <f t="shared" si="629"/>
        <v>265900</v>
      </c>
      <c r="AJ345" s="186">
        <f>SUM(AJ346:AJ382)</f>
        <v>0</v>
      </c>
      <c r="AK345" s="186">
        <f>SUM(AK346:AK382)</f>
        <v>0</v>
      </c>
      <c r="AL345" s="186">
        <f>SUM(AL346:AL382)</f>
        <v>0</v>
      </c>
      <c r="AM345" s="186">
        <f t="shared" si="630"/>
        <v>0</v>
      </c>
      <c r="AN345" s="186">
        <f>SUM(AN346:AN382)</f>
        <v>0</v>
      </c>
      <c r="AO345" s="186">
        <f>SUM(AO346:AO382)</f>
        <v>0</v>
      </c>
      <c r="AP345" s="186">
        <f>SUM(AP346:AP382)</f>
        <v>0</v>
      </c>
      <c r="AQ345" s="186">
        <f t="shared" si="631"/>
        <v>0</v>
      </c>
      <c r="AR345" s="186">
        <f t="shared" si="632"/>
        <v>5674156</v>
      </c>
    </row>
    <row r="346" spans="2:44" x14ac:dyDescent="0.25">
      <c r="B346" s="427" t="s">
        <v>467</v>
      </c>
      <c r="C346" s="176" t="s">
        <v>1057</v>
      </c>
      <c r="D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7">
        <f t="shared" si="622"/>
        <v>0</v>
      </c>
      <c r="G346" s="177"/>
      <c r="H346" s="177">
        <f t="shared" si="623"/>
        <v>0</v>
      </c>
      <c r="I346" s="177"/>
      <c r="J346" s="177">
        <f t="shared" si="624"/>
        <v>0</v>
      </c>
      <c r="K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7">
        <f t="shared" si="628"/>
        <v>0</v>
      </c>
      <c r="AF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7">
        <f t="shared" si="629"/>
        <v>0</v>
      </c>
      <c r="AJ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7">
        <f t="shared" si="630"/>
        <v>0</v>
      </c>
      <c r="AN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7">
        <f t="shared" si="631"/>
        <v>0</v>
      </c>
      <c r="AR346" s="177">
        <f t="shared" si="632"/>
        <v>0</v>
      </c>
    </row>
    <row r="347" spans="2:44" x14ac:dyDescent="0.25">
      <c r="B347" s="427" t="s">
        <v>468</v>
      </c>
      <c r="C347" s="176" t="s">
        <v>1058</v>
      </c>
      <c r="D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7">
        <f t="shared" si="622"/>
        <v>0</v>
      </c>
      <c r="G347" s="177"/>
      <c r="H347" s="177">
        <f t="shared" si="623"/>
        <v>0</v>
      </c>
      <c r="I347" s="177"/>
      <c r="J347" s="177">
        <f t="shared" si="624"/>
        <v>0</v>
      </c>
      <c r="K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7">
        <f t="shared" si="628"/>
        <v>0</v>
      </c>
      <c r="AF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7">
        <f t="shared" si="629"/>
        <v>0</v>
      </c>
      <c r="AJ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7">
        <f t="shared" si="630"/>
        <v>0</v>
      </c>
      <c r="AN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7">
        <f t="shared" si="631"/>
        <v>0</v>
      </c>
      <c r="AR347" s="177">
        <f t="shared" si="632"/>
        <v>0</v>
      </c>
    </row>
    <row r="348" spans="2:44" x14ac:dyDescent="0.25">
      <c r="B348" s="427" t="s">
        <v>469</v>
      </c>
      <c r="C348" s="176" t="s">
        <v>1058</v>
      </c>
      <c r="D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372400</v>
      </c>
      <c r="F348" s="177">
        <f t="shared" si="622"/>
        <v>372400</v>
      </c>
      <c r="G348" s="177"/>
      <c r="H348" s="177">
        <f t="shared" si="623"/>
        <v>372400</v>
      </c>
      <c r="I348" s="177"/>
      <c r="J348" s="177">
        <f t="shared" si="624"/>
        <v>372400</v>
      </c>
      <c r="K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36600</v>
      </c>
      <c r="P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335800</v>
      </c>
      <c r="V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216000</v>
      </c>
      <c r="AC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71000</v>
      </c>
      <c r="AE348" s="177">
        <f t="shared" si="628"/>
        <v>292000</v>
      </c>
      <c r="AF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80400</v>
      </c>
      <c r="AG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7">
        <f t="shared" si="629"/>
        <v>80400</v>
      </c>
      <c r="AJ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7">
        <f t="shared" si="630"/>
        <v>0</v>
      </c>
      <c r="AN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7">
        <f t="shared" si="631"/>
        <v>0</v>
      </c>
      <c r="AR348" s="177">
        <f t="shared" si="632"/>
        <v>372400</v>
      </c>
    </row>
    <row r="349" spans="2:44" x14ac:dyDescent="0.25">
      <c r="B349" s="427" t="s">
        <v>470</v>
      </c>
      <c r="C349" s="176" t="s">
        <v>1059</v>
      </c>
      <c r="D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349" s="177">
        <f t="shared" si="622"/>
        <v>12000</v>
      </c>
      <c r="G349" s="177"/>
      <c r="H349" s="177">
        <f t="shared" si="623"/>
        <v>12000</v>
      </c>
      <c r="I349" s="177"/>
      <c r="J349" s="177">
        <f t="shared" si="624"/>
        <v>12000</v>
      </c>
      <c r="K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49" s="177">
        <f t="shared" si="628"/>
        <v>12000</v>
      </c>
      <c r="AF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7">
        <f t="shared" si="629"/>
        <v>0</v>
      </c>
      <c r="AJ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7">
        <f t="shared" si="630"/>
        <v>0</v>
      </c>
      <c r="AN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7">
        <f t="shared" si="631"/>
        <v>0</v>
      </c>
      <c r="AR349" s="177">
        <f t="shared" si="632"/>
        <v>12000</v>
      </c>
    </row>
    <row r="350" spans="2:44" x14ac:dyDescent="0.25">
      <c r="B350" s="427" t="s">
        <v>471</v>
      </c>
      <c r="C350" s="176" t="s">
        <v>1059</v>
      </c>
      <c r="D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116000</v>
      </c>
      <c r="F350" s="177">
        <f t="shared" si="622"/>
        <v>116000</v>
      </c>
      <c r="G350" s="177"/>
      <c r="H350" s="177">
        <f t="shared" si="623"/>
        <v>116000</v>
      </c>
      <c r="I350" s="177"/>
      <c r="J350" s="177">
        <f t="shared" si="624"/>
        <v>116000</v>
      </c>
      <c r="K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56000</v>
      </c>
      <c r="P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V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C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77000</v>
      </c>
      <c r="AE350" s="177">
        <f t="shared" si="628"/>
        <v>93000</v>
      </c>
      <c r="AF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23000</v>
      </c>
      <c r="AG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7">
        <f t="shared" si="629"/>
        <v>23000</v>
      </c>
      <c r="AJ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7">
        <f t="shared" si="630"/>
        <v>0</v>
      </c>
      <c r="AN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7">
        <f t="shared" si="631"/>
        <v>0</v>
      </c>
      <c r="AR350" s="177">
        <f t="shared" si="632"/>
        <v>116000</v>
      </c>
    </row>
    <row r="351" spans="2:44" x14ac:dyDescent="0.25">
      <c r="B351" s="427" t="s">
        <v>472</v>
      </c>
      <c r="C351" s="176" t="s">
        <v>1060</v>
      </c>
      <c r="D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7">
        <f t="shared" si="622"/>
        <v>0</v>
      </c>
      <c r="G351" s="177"/>
      <c r="H351" s="177">
        <f t="shared" si="623"/>
        <v>0</v>
      </c>
      <c r="I351" s="177"/>
      <c r="J351" s="177">
        <f t="shared" si="624"/>
        <v>0</v>
      </c>
      <c r="K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7">
        <f t="shared" si="628"/>
        <v>0</v>
      </c>
      <c r="AF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7">
        <f t="shared" si="629"/>
        <v>0</v>
      </c>
      <c r="AJ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7">
        <f t="shared" si="630"/>
        <v>0</v>
      </c>
      <c r="AN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7">
        <f t="shared" si="631"/>
        <v>0</v>
      </c>
      <c r="AR351" s="177">
        <f t="shared" si="632"/>
        <v>0</v>
      </c>
    </row>
    <row r="352" spans="2:44" x14ac:dyDescent="0.25">
      <c r="B352" s="427" t="s">
        <v>473</v>
      </c>
      <c r="C352" s="176" t="s">
        <v>1061</v>
      </c>
      <c r="D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7">
        <f t="shared" si="622"/>
        <v>0</v>
      </c>
      <c r="G352" s="177"/>
      <c r="H352" s="177">
        <f t="shared" si="623"/>
        <v>0</v>
      </c>
      <c r="I352" s="177"/>
      <c r="J352" s="177">
        <f t="shared" si="624"/>
        <v>0</v>
      </c>
      <c r="K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7">
        <f t="shared" si="628"/>
        <v>0</v>
      </c>
      <c r="AF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7">
        <f t="shared" si="629"/>
        <v>0</v>
      </c>
      <c r="AJ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7">
        <f t="shared" si="630"/>
        <v>0</v>
      </c>
      <c r="AN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7">
        <f t="shared" si="631"/>
        <v>0</v>
      </c>
      <c r="AR352" s="177">
        <f t="shared" si="632"/>
        <v>0</v>
      </c>
    </row>
    <row r="353" spans="2:44" x14ac:dyDescent="0.25">
      <c r="B353" s="427" t="s">
        <v>474</v>
      </c>
      <c r="C353" s="176" t="s">
        <v>1062</v>
      </c>
      <c r="D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7">
        <f t="shared" si="622"/>
        <v>0</v>
      </c>
      <c r="G353" s="177"/>
      <c r="H353" s="177">
        <f t="shared" si="623"/>
        <v>0</v>
      </c>
      <c r="I353" s="177"/>
      <c r="J353" s="177">
        <f t="shared" si="624"/>
        <v>0</v>
      </c>
      <c r="K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7">
        <f t="shared" si="628"/>
        <v>0</v>
      </c>
      <c r="AF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7">
        <f t="shared" si="629"/>
        <v>0</v>
      </c>
      <c r="AJ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7">
        <f t="shared" si="630"/>
        <v>0</v>
      </c>
      <c r="AN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7">
        <f t="shared" si="631"/>
        <v>0</v>
      </c>
      <c r="AR353" s="177">
        <f t="shared" si="632"/>
        <v>0</v>
      </c>
    </row>
    <row r="354" spans="2:44" x14ac:dyDescent="0.25">
      <c r="B354" s="427" t="s">
        <v>475</v>
      </c>
      <c r="C354" s="176" t="s">
        <v>1063</v>
      </c>
      <c r="D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7">
        <f t="shared" si="622"/>
        <v>0</v>
      </c>
      <c r="G354" s="177"/>
      <c r="H354" s="177">
        <f t="shared" si="623"/>
        <v>0</v>
      </c>
      <c r="I354" s="177"/>
      <c r="J354" s="177">
        <f t="shared" si="624"/>
        <v>0</v>
      </c>
      <c r="K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7">
        <f t="shared" si="628"/>
        <v>0</v>
      </c>
      <c r="AF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7">
        <f t="shared" si="629"/>
        <v>0</v>
      </c>
      <c r="AJ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7">
        <f t="shared" si="630"/>
        <v>0</v>
      </c>
      <c r="AN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7">
        <f t="shared" si="631"/>
        <v>0</v>
      </c>
      <c r="AR354" s="177">
        <f t="shared" si="632"/>
        <v>0</v>
      </c>
    </row>
    <row r="355" spans="2:44" x14ac:dyDescent="0.25">
      <c r="B355" s="427" t="s">
        <v>476</v>
      </c>
      <c r="C355" s="176" t="s">
        <v>1064</v>
      </c>
      <c r="D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7">
        <f t="shared" si="622"/>
        <v>0</v>
      </c>
      <c r="G355" s="177"/>
      <c r="H355" s="177">
        <f t="shared" si="623"/>
        <v>0</v>
      </c>
      <c r="I355" s="177"/>
      <c r="J355" s="177">
        <f t="shared" si="624"/>
        <v>0</v>
      </c>
      <c r="K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7">
        <f t="shared" si="628"/>
        <v>0</v>
      </c>
      <c r="AF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7">
        <f t="shared" si="629"/>
        <v>0</v>
      </c>
      <c r="AJ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7">
        <f t="shared" si="630"/>
        <v>0</v>
      </c>
      <c r="AN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7">
        <f t="shared" si="631"/>
        <v>0</v>
      </c>
      <c r="AR355" s="177">
        <f t="shared" si="632"/>
        <v>0</v>
      </c>
    </row>
    <row r="356" spans="2:44" x14ac:dyDescent="0.25">
      <c r="B356" s="427" t="s">
        <v>477</v>
      </c>
      <c r="C356" s="176" t="s">
        <v>1065</v>
      </c>
      <c r="D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7">
        <f t="shared" si="622"/>
        <v>0</v>
      </c>
      <c r="G356" s="177"/>
      <c r="H356" s="177">
        <f t="shared" si="623"/>
        <v>0</v>
      </c>
      <c r="I356" s="177"/>
      <c r="J356" s="177">
        <f t="shared" si="624"/>
        <v>0</v>
      </c>
      <c r="K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7">
        <f t="shared" si="628"/>
        <v>0</v>
      </c>
      <c r="AF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7">
        <f t="shared" si="629"/>
        <v>0</v>
      </c>
      <c r="AJ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7">
        <f t="shared" si="630"/>
        <v>0</v>
      </c>
      <c r="AN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7">
        <f t="shared" si="631"/>
        <v>0</v>
      </c>
      <c r="AR356" s="177">
        <f t="shared" si="632"/>
        <v>0</v>
      </c>
    </row>
    <row r="357" spans="2:44" x14ac:dyDescent="0.25">
      <c r="B357" s="427" t="s">
        <v>478</v>
      </c>
      <c r="C357" s="176" t="s">
        <v>1065</v>
      </c>
      <c r="D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201000</v>
      </c>
      <c r="F357" s="177">
        <f t="shared" si="622"/>
        <v>201000</v>
      </c>
      <c r="G357" s="177"/>
      <c r="H357" s="177">
        <f t="shared" si="623"/>
        <v>201000</v>
      </c>
      <c r="I357" s="177"/>
      <c r="J357" s="177">
        <f t="shared" si="624"/>
        <v>201000</v>
      </c>
      <c r="K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v>
      </c>
      <c r="P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175000</v>
      </c>
      <c r="V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v>
      </c>
      <c r="AB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175000</v>
      </c>
      <c r="AE357" s="177">
        <f t="shared" si="628"/>
        <v>175000</v>
      </c>
      <c r="AF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H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7">
        <f t="shared" si="629"/>
        <v>26000</v>
      </c>
      <c r="AJ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7">
        <f t="shared" si="630"/>
        <v>0</v>
      </c>
      <c r="AN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7">
        <f t="shared" si="631"/>
        <v>0</v>
      </c>
      <c r="AR357" s="177">
        <f t="shared" si="632"/>
        <v>201000</v>
      </c>
    </row>
    <row r="358" spans="2:44" x14ac:dyDescent="0.25">
      <c r="B358" s="427" t="s">
        <v>479</v>
      </c>
      <c r="C358" s="176" t="s">
        <v>1066</v>
      </c>
      <c r="D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7">
        <f t="shared" si="622"/>
        <v>0</v>
      </c>
      <c r="G358" s="177"/>
      <c r="H358" s="177">
        <f t="shared" si="623"/>
        <v>0</v>
      </c>
      <c r="I358" s="177"/>
      <c r="J358" s="177">
        <f t="shared" si="624"/>
        <v>0</v>
      </c>
      <c r="K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7">
        <f t="shared" si="628"/>
        <v>0</v>
      </c>
      <c r="AF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7">
        <f t="shared" si="629"/>
        <v>0</v>
      </c>
      <c r="AJ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7">
        <f t="shared" si="630"/>
        <v>0</v>
      </c>
      <c r="AN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7">
        <f t="shared" si="631"/>
        <v>0</v>
      </c>
      <c r="AR358" s="177">
        <f t="shared" si="632"/>
        <v>0</v>
      </c>
    </row>
    <row r="359" spans="2:44" x14ac:dyDescent="0.25">
      <c r="B359" s="427" t="s">
        <v>480</v>
      </c>
      <c r="C359" s="176" t="s">
        <v>1067</v>
      </c>
      <c r="D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7">
        <f t="shared" si="622"/>
        <v>0</v>
      </c>
      <c r="G359" s="177"/>
      <c r="H359" s="177">
        <f t="shared" si="623"/>
        <v>0</v>
      </c>
      <c r="I359" s="177"/>
      <c r="J359" s="177">
        <f t="shared" si="624"/>
        <v>0</v>
      </c>
      <c r="K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7">
        <f t="shared" si="628"/>
        <v>0</v>
      </c>
      <c r="AF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7">
        <f t="shared" si="629"/>
        <v>0</v>
      </c>
      <c r="AJ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7">
        <f t="shared" si="630"/>
        <v>0</v>
      </c>
      <c r="AN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7">
        <f t="shared" si="631"/>
        <v>0</v>
      </c>
      <c r="AR359" s="177">
        <f t="shared" si="632"/>
        <v>0</v>
      </c>
    </row>
    <row r="360" spans="2:44" x14ac:dyDescent="0.25">
      <c r="B360" s="427" t="s">
        <v>481</v>
      </c>
      <c r="C360" s="176" t="s">
        <v>1068</v>
      </c>
      <c r="D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7">
        <f t="shared" si="622"/>
        <v>0</v>
      </c>
      <c r="G360" s="177"/>
      <c r="H360" s="177">
        <f t="shared" si="623"/>
        <v>0</v>
      </c>
      <c r="I360" s="177"/>
      <c r="J360" s="177">
        <f t="shared" si="624"/>
        <v>0</v>
      </c>
      <c r="K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7">
        <f t="shared" si="628"/>
        <v>0</v>
      </c>
      <c r="AF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7">
        <f t="shared" si="629"/>
        <v>0</v>
      </c>
      <c r="AJ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7">
        <f t="shared" si="630"/>
        <v>0</v>
      </c>
      <c r="AN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7">
        <f t="shared" si="631"/>
        <v>0</v>
      </c>
      <c r="AR360" s="177">
        <f t="shared" si="632"/>
        <v>0</v>
      </c>
    </row>
    <row r="361" spans="2:44" x14ac:dyDescent="0.25">
      <c r="B361" s="427" t="s">
        <v>482</v>
      </c>
      <c r="C361" s="176" t="s">
        <v>1068</v>
      </c>
      <c r="D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7">
        <f t="shared" si="622"/>
        <v>0</v>
      </c>
      <c r="G361" s="177"/>
      <c r="H361" s="177">
        <f t="shared" si="623"/>
        <v>0</v>
      </c>
      <c r="I361" s="177"/>
      <c r="J361" s="177">
        <f t="shared" si="624"/>
        <v>0</v>
      </c>
      <c r="K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7">
        <f t="shared" si="628"/>
        <v>0</v>
      </c>
      <c r="AF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7">
        <f t="shared" si="629"/>
        <v>0</v>
      </c>
      <c r="AJ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7">
        <f t="shared" si="630"/>
        <v>0</v>
      </c>
      <c r="AN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7">
        <f t="shared" si="631"/>
        <v>0</v>
      </c>
      <c r="AR361" s="177">
        <f t="shared" si="632"/>
        <v>0</v>
      </c>
    </row>
    <row r="362" spans="2:44" x14ac:dyDescent="0.25">
      <c r="B362" s="427" t="s">
        <v>483</v>
      </c>
      <c r="C362" s="176" t="s">
        <v>1069</v>
      </c>
      <c r="D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7">
        <f t="shared" si="622"/>
        <v>0</v>
      </c>
      <c r="G362" s="177"/>
      <c r="H362" s="177">
        <f t="shared" si="623"/>
        <v>0</v>
      </c>
      <c r="I362" s="177"/>
      <c r="J362" s="177">
        <f t="shared" si="624"/>
        <v>0</v>
      </c>
      <c r="K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7">
        <f t="shared" si="628"/>
        <v>0</v>
      </c>
      <c r="AF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7">
        <f t="shared" si="629"/>
        <v>0</v>
      </c>
      <c r="AJ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7">
        <f t="shared" si="630"/>
        <v>0</v>
      </c>
      <c r="AN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7">
        <f t="shared" si="631"/>
        <v>0</v>
      </c>
      <c r="AR362" s="177">
        <f t="shared" si="632"/>
        <v>0</v>
      </c>
    </row>
    <row r="363" spans="2:44" x14ac:dyDescent="0.25">
      <c r="B363" s="427" t="s">
        <v>484</v>
      </c>
      <c r="C363" s="176" t="s">
        <v>1070</v>
      </c>
      <c r="D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7">
        <f t="shared" ref="F363:F378" si="822">D363+E363</f>
        <v>0</v>
      </c>
      <c r="G363" s="177"/>
      <c r="H363" s="177">
        <f t="shared" ref="H363:H378" si="823">F363-G363</f>
        <v>0</v>
      </c>
      <c r="I363" s="177"/>
      <c r="J363" s="177">
        <f t="shared" ref="J363:J378" si="824">F363-I363</f>
        <v>0</v>
      </c>
      <c r="K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7">
        <f t="shared" ref="AE363:AE378" si="825">AB363+AC363+AD363</f>
        <v>0</v>
      </c>
      <c r="AF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7">
        <f t="shared" ref="AI363:AI378" si="826">AF363+AG363+AH363</f>
        <v>0</v>
      </c>
      <c r="AJ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7">
        <f t="shared" ref="AM363:AM378" si="827">AJ363+AK363+AL363</f>
        <v>0</v>
      </c>
      <c r="AN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7">
        <f t="shared" ref="AQ363:AQ378" si="828">AN363+AO363+AP363</f>
        <v>0</v>
      </c>
      <c r="AR363" s="177">
        <f t="shared" ref="AR363:AR378" si="829">AE363+AI363+AM363+AQ363</f>
        <v>0</v>
      </c>
    </row>
    <row r="364" spans="2:44" x14ac:dyDescent="0.25">
      <c r="B364" s="427" t="s">
        <v>485</v>
      </c>
      <c r="C364" s="176" t="s">
        <v>1071</v>
      </c>
      <c r="D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7">
        <f t="shared" si="822"/>
        <v>0</v>
      </c>
      <c r="G364" s="177"/>
      <c r="H364" s="177">
        <f t="shared" si="823"/>
        <v>0</v>
      </c>
      <c r="I364" s="177"/>
      <c r="J364" s="177">
        <f t="shared" si="824"/>
        <v>0</v>
      </c>
      <c r="K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7">
        <f t="shared" si="825"/>
        <v>0</v>
      </c>
      <c r="AF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7">
        <f t="shared" si="826"/>
        <v>0</v>
      </c>
      <c r="AJ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7">
        <f t="shared" si="827"/>
        <v>0</v>
      </c>
      <c r="AN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7">
        <f t="shared" si="828"/>
        <v>0</v>
      </c>
      <c r="AR364" s="177">
        <f t="shared" si="829"/>
        <v>0</v>
      </c>
    </row>
    <row r="365" spans="2:44" x14ac:dyDescent="0.25">
      <c r="B365" s="427" t="s">
        <v>486</v>
      </c>
      <c r="C365" s="176" t="s">
        <v>1072</v>
      </c>
      <c r="D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1440000</v>
      </c>
      <c r="F365" s="177">
        <f t="shared" si="822"/>
        <v>1440000</v>
      </c>
      <c r="G365" s="177"/>
      <c r="H365" s="177">
        <f t="shared" si="823"/>
        <v>1440000</v>
      </c>
      <c r="I365" s="177"/>
      <c r="J365" s="177">
        <f t="shared" si="824"/>
        <v>1440000</v>
      </c>
      <c r="K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1440000</v>
      </c>
      <c r="L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1440000</v>
      </c>
      <c r="AE365" s="177">
        <f t="shared" si="825"/>
        <v>1440000</v>
      </c>
      <c r="AF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7">
        <f t="shared" si="826"/>
        <v>0</v>
      </c>
      <c r="AJ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7">
        <f t="shared" si="827"/>
        <v>0</v>
      </c>
      <c r="AN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7">
        <f t="shared" si="828"/>
        <v>0</v>
      </c>
      <c r="AR365" s="177">
        <f t="shared" si="829"/>
        <v>1440000</v>
      </c>
    </row>
    <row r="366" spans="2:44" x14ac:dyDescent="0.25">
      <c r="B366" s="427" t="s">
        <v>487</v>
      </c>
      <c r="C366" s="176" t="s">
        <v>1073</v>
      </c>
      <c r="D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2049000</v>
      </c>
      <c r="F366" s="177">
        <f t="shared" si="822"/>
        <v>2049000</v>
      </c>
      <c r="G366" s="177"/>
      <c r="H366" s="177">
        <f t="shared" si="823"/>
        <v>2049000</v>
      </c>
      <c r="I366" s="177"/>
      <c r="J366" s="177">
        <f t="shared" si="824"/>
        <v>2049000</v>
      </c>
      <c r="K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P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1934000</v>
      </c>
      <c r="V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AB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C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290000</v>
      </c>
      <c r="AD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1532500</v>
      </c>
      <c r="AE366" s="177">
        <f t="shared" si="825"/>
        <v>1912500</v>
      </c>
      <c r="AF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136500</v>
      </c>
      <c r="AH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7">
        <f t="shared" si="826"/>
        <v>136500</v>
      </c>
      <c r="AJ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7">
        <f t="shared" si="827"/>
        <v>0</v>
      </c>
      <c r="AN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7">
        <f t="shared" si="828"/>
        <v>0</v>
      </c>
      <c r="AR366" s="177">
        <f t="shared" si="829"/>
        <v>2049000</v>
      </c>
    </row>
    <row r="367" spans="2:44" x14ac:dyDescent="0.25">
      <c r="B367" s="427" t="s">
        <v>488</v>
      </c>
      <c r="C367" s="176" t="s">
        <v>1074</v>
      </c>
      <c r="D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7">
        <f t="shared" si="822"/>
        <v>0</v>
      </c>
      <c r="G367" s="177"/>
      <c r="H367" s="177">
        <f t="shared" si="823"/>
        <v>0</v>
      </c>
      <c r="I367" s="177"/>
      <c r="J367" s="177">
        <f t="shared" si="824"/>
        <v>0</v>
      </c>
      <c r="K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7">
        <f t="shared" si="825"/>
        <v>0</v>
      </c>
      <c r="AF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7">
        <f t="shared" si="826"/>
        <v>0</v>
      </c>
      <c r="AJ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7">
        <f t="shared" si="827"/>
        <v>0</v>
      </c>
      <c r="AN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7">
        <f t="shared" si="828"/>
        <v>0</v>
      </c>
      <c r="AR367" s="177">
        <f t="shared" si="829"/>
        <v>0</v>
      </c>
    </row>
    <row r="368" spans="2:44" x14ac:dyDescent="0.25">
      <c r="B368" s="427" t="s">
        <v>489</v>
      </c>
      <c r="C368" s="176" t="s">
        <v>1075</v>
      </c>
      <c r="D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7">
        <f t="shared" si="822"/>
        <v>0</v>
      </c>
      <c r="G368" s="177"/>
      <c r="H368" s="177">
        <f t="shared" si="823"/>
        <v>0</v>
      </c>
      <c r="I368" s="177"/>
      <c r="J368" s="177">
        <f t="shared" si="824"/>
        <v>0</v>
      </c>
      <c r="K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7">
        <f t="shared" si="825"/>
        <v>0</v>
      </c>
      <c r="AF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7">
        <f t="shared" si="826"/>
        <v>0</v>
      </c>
      <c r="AJ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7">
        <f t="shared" si="827"/>
        <v>0</v>
      </c>
      <c r="AN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7">
        <f t="shared" si="828"/>
        <v>0</v>
      </c>
      <c r="AR368" s="177">
        <f t="shared" si="829"/>
        <v>0</v>
      </c>
    </row>
    <row r="369" spans="2:44" x14ac:dyDescent="0.25">
      <c r="B369" s="427" t="s">
        <v>490</v>
      </c>
      <c r="C369" s="176" t="s">
        <v>1076</v>
      </c>
      <c r="D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7">
        <f t="shared" si="822"/>
        <v>0</v>
      </c>
      <c r="G369" s="177"/>
      <c r="H369" s="177">
        <f t="shared" si="823"/>
        <v>0</v>
      </c>
      <c r="I369" s="177"/>
      <c r="J369" s="177">
        <f t="shared" si="824"/>
        <v>0</v>
      </c>
      <c r="K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7">
        <f t="shared" si="825"/>
        <v>0</v>
      </c>
      <c r="AF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7">
        <f t="shared" si="826"/>
        <v>0</v>
      </c>
      <c r="AJ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7">
        <f t="shared" si="827"/>
        <v>0</v>
      </c>
      <c r="AN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7">
        <f t="shared" si="828"/>
        <v>0</v>
      </c>
      <c r="AR369" s="177">
        <f t="shared" si="829"/>
        <v>0</v>
      </c>
    </row>
    <row r="370" spans="2:44" x14ac:dyDescent="0.25">
      <c r="B370" s="427" t="s">
        <v>491</v>
      </c>
      <c r="C370" s="176" t="s">
        <v>1077</v>
      </c>
      <c r="D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7">
        <f t="shared" si="822"/>
        <v>0</v>
      </c>
      <c r="G370" s="177"/>
      <c r="H370" s="177">
        <f t="shared" si="823"/>
        <v>0</v>
      </c>
      <c r="I370" s="177"/>
      <c r="J370" s="177">
        <f t="shared" si="824"/>
        <v>0</v>
      </c>
      <c r="K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7">
        <f t="shared" si="825"/>
        <v>0</v>
      </c>
      <c r="AF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7">
        <f t="shared" si="826"/>
        <v>0</v>
      </c>
      <c r="AJ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7">
        <f t="shared" si="827"/>
        <v>0</v>
      </c>
      <c r="AN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7">
        <f t="shared" si="828"/>
        <v>0</v>
      </c>
      <c r="AR370" s="177">
        <f t="shared" si="829"/>
        <v>0</v>
      </c>
    </row>
    <row r="371" spans="2:44" x14ac:dyDescent="0.25">
      <c r="B371" s="427" t="s">
        <v>492</v>
      </c>
      <c r="C371" s="176" t="s">
        <v>1078</v>
      </c>
      <c r="D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7">
        <f t="shared" si="822"/>
        <v>0</v>
      </c>
      <c r="G371" s="177"/>
      <c r="H371" s="177">
        <f t="shared" si="823"/>
        <v>0</v>
      </c>
      <c r="I371" s="177"/>
      <c r="J371" s="177">
        <f t="shared" si="824"/>
        <v>0</v>
      </c>
      <c r="K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7">
        <f t="shared" si="825"/>
        <v>0</v>
      </c>
      <c r="AF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7">
        <f t="shared" si="826"/>
        <v>0</v>
      </c>
      <c r="AJ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7">
        <f t="shared" si="827"/>
        <v>0</v>
      </c>
      <c r="AN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7">
        <f t="shared" si="828"/>
        <v>0</v>
      </c>
      <c r="AR371" s="177">
        <f t="shared" si="829"/>
        <v>0</v>
      </c>
    </row>
    <row r="372" spans="2:44" x14ac:dyDescent="0.25">
      <c r="B372" s="427" t="s">
        <v>493</v>
      </c>
      <c r="C372" s="176" t="s">
        <v>1079</v>
      </c>
      <c r="D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1382000</v>
      </c>
      <c r="F372" s="177">
        <f t="shared" si="822"/>
        <v>1382000</v>
      </c>
      <c r="G372" s="177"/>
      <c r="H372" s="177">
        <f t="shared" si="823"/>
        <v>1382000</v>
      </c>
      <c r="I372" s="177"/>
      <c r="J372" s="177">
        <f t="shared" si="824"/>
        <v>1382000</v>
      </c>
      <c r="K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1382000</v>
      </c>
      <c r="L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1382000</v>
      </c>
      <c r="AE372" s="177">
        <f t="shared" si="825"/>
        <v>1382000</v>
      </c>
      <c r="AF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7">
        <f t="shared" si="826"/>
        <v>0</v>
      </c>
      <c r="AJ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7">
        <f t="shared" si="827"/>
        <v>0</v>
      </c>
      <c r="AN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7">
        <f t="shared" si="828"/>
        <v>0</v>
      </c>
      <c r="AR372" s="177">
        <f t="shared" si="829"/>
        <v>1382000</v>
      </c>
    </row>
    <row r="373" spans="2:44" x14ac:dyDescent="0.25">
      <c r="B373" s="427" t="s">
        <v>494</v>
      </c>
      <c r="C373" s="176" t="s">
        <v>1080</v>
      </c>
      <c r="D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7">
        <f t="shared" si="822"/>
        <v>0</v>
      </c>
      <c r="G373" s="177"/>
      <c r="H373" s="177">
        <f t="shared" si="823"/>
        <v>0</v>
      </c>
      <c r="I373" s="177"/>
      <c r="J373" s="177">
        <f t="shared" si="824"/>
        <v>0</v>
      </c>
      <c r="K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7">
        <f t="shared" si="825"/>
        <v>0</v>
      </c>
      <c r="AF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7">
        <f t="shared" si="826"/>
        <v>0</v>
      </c>
      <c r="AJ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7">
        <f t="shared" si="827"/>
        <v>0</v>
      </c>
      <c r="AN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7">
        <f t="shared" si="828"/>
        <v>0</v>
      </c>
      <c r="AR373" s="177">
        <f t="shared" si="829"/>
        <v>0</v>
      </c>
    </row>
    <row r="374" spans="2:44" x14ac:dyDescent="0.25">
      <c r="B374" s="427" t="s">
        <v>495</v>
      </c>
      <c r="C374" s="176" t="s">
        <v>1081</v>
      </c>
      <c r="D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7">
        <f t="shared" si="822"/>
        <v>0</v>
      </c>
      <c r="G374" s="177"/>
      <c r="H374" s="177">
        <f t="shared" si="823"/>
        <v>0</v>
      </c>
      <c r="I374" s="177"/>
      <c r="J374" s="177">
        <f t="shared" si="824"/>
        <v>0</v>
      </c>
      <c r="K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7">
        <f t="shared" si="825"/>
        <v>0</v>
      </c>
      <c r="AF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7">
        <f t="shared" si="826"/>
        <v>0</v>
      </c>
      <c r="AJ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7">
        <f t="shared" si="827"/>
        <v>0</v>
      </c>
      <c r="AN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7">
        <f t="shared" si="828"/>
        <v>0</v>
      </c>
      <c r="AR374" s="177">
        <f t="shared" si="829"/>
        <v>0</v>
      </c>
    </row>
    <row r="375" spans="2:44" x14ac:dyDescent="0.25">
      <c r="B375" s="427" t="s">
        <v>496</v>
      </c>
      <c r="C375" s="176" t="s">
        <v>1082</v>
      </c>
      <c r="D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7">
        <f t="shared" si="822"/>
        <v>0</v>
      </c>
      <c r="G375" s="177"/>
      <c r="H375" s="177">
        <f t="shared" si="823"/>
        <v>0</v>
      </c>
      <c r="I375" s="177"/>
      <c r="J375" s="177">
        <f t="shared" si="824"/>
        <v>0</v>
      </c>
      <c r="K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7">
        <f t="shared" si="825"/>
        <v>0</v>
      </c>
      <c r="AF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7">
        <f t="shared" si="826"/>
        <v>0</v>
      </c>
      <c r="AJ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7">
        <f t="shared" si="827"/>
        <v>0</v>
      </c>
      <c r="AN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7">
        <f t="shared" si="828"/>
        <v>0</v>
      </c>
      <c r="AR375" s="177">
        <f t="shared" si="829"/>
        <v>0</v>
      </c>
    </row>
    <row r="376" spans="2:44" x14ac:dyDescent="0.25">
      <c r="B376" s="427" t="s">
        <v>497</v>
      </c>
      <c r="C376" s="176" t="s">
        <v>1083</v>
      </c>
      <c r="D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21756</v>
      </c>
      <c r="F376" s="177">
        <f t="shared" si="822"/>
        <v>101756</v>
      </c>
      <c r="G376" s="177"/>
      <c r="H376" s="177">
        <f t="shared" si="823"/>
        <v>101756</v>
      </c>
      <c r="I376" s="177"/>
      <c r="J376" s="177">
        <f t="shared" si="824"/>
        <v>101756</v>
      </c>
      <c r="K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101756</v>
      </c>
      <c r="P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101756</v>
      </c>
      <c r="AD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7">
        <f t="shared" si="825"/>
        <v>101756</v>
      </c>
      <c r="AF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7">
        <f t="shared" si="826"/>
        <v>0</v>
      </c>
      <c r="AJ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7">
        <f t="shared" si="827"/>
        <v>0</v>
      </c>
      <c r="AN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7">
        <f t="shared" si="828"/>
        <v>0</v>
      </c>
      <c r="AR376" s="177">
        <f t="shared" si="829"/>
        <v>101756</v>
      </c>
    </row>
    <row r="377" spans="2:44" x14ac:dyDescent="0.25">
      <c r="B377" s="427" t="s">
        <v>498</v>
      </c>
      <c r="C377" s="176" t="s">
        <v>1084</v>
      </c>
      <c r="D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7">
        <f t="shared" si="822"/>
        <v>0</v>
      </c>
      <c r="G377" s="177"/>
      <c r="H377" s="177">
        <f t="shared" si="823"/>
        <v>0</v>
      </c>
      <c r="I377" s="177"/>
      <c r="J377" s="177">
        <f t="shared" si="824"/>
        <v>0</v>
      </c>
      <c r="K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7">
        <f t="shared" si="825"/>
        <v>0</v>
      </c>
      <c r="AF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7">
        <f t="shared" si="826"/>
        <v>0</v>
      </c>
      <c r="AJ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7">
        <f t="shared" si="827"/>
        <v>0</v>
      </c>
      <c r="AN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7">
        <f t="shared" si="828"/>
        <v>0</v>
      </c>
      <c r="AR377" s="177">
        <f t="shared" si="829"/>
        <v>0</v>
      </c>
    </row>
    <row r="378" spans="2:44" x14ac:dyDescent="0.25">
      <c r="B378" s="427" t="s">
        <v>499</v>
      </c>
      <c r="C378" s="176" t="s">
        <v>1085</v>
      </c>
      <c r="D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7">
        <f t="shared" si="822"/>
        <v>0</v>
      </c>
      <c r="G378" s="177"/>
      <c r="H378" s="177">
        <f t="shared" si="823"/>
        <v>0</v>
      </c>
      <c r="I378" s="177"/>
      <c r="J378" s="177">
        <f t="shared" si="824"/>
        <v>0</v>
      </c>
      <c r="K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7">
        <f t="shared" si="825"/>
        <v>0</v>
      </c>
      <c r="AF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7">
        <f t="shared" si="826"/>
        <v>0</v>
      </c>
      <c r="AJ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7">
        <f t="shared" si="827"/>
        <v>0</v>
      </c>
      <c r="AN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7">
        <f t="shared" si="828"/>
        <v>0</v>
      </c>
      <c r="AR378" s="177">
        <f t="shared" si="829"/>
        <v>0</v>
      </c>
    </row>
    <row r="379" spans="2:44" x14ac:dyDescent="0.25">
      <c r="B379" s="427" t="s">
        <v>500</v>
      </c>
      <c r="C379" s="176" t="s">
        <v>1086</v>
      </c>
      <c r="D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7">
        <f t="shared" si="622"/>
        <v>0</v>
      </c>
      <c r="G379" s="177"/>
      <c r="H379" s="177">
        <f t="shared" si="623"/>
        <v>0</v>
      </c>
      <c r="I379" s="177"/>
      <c r="J379" s="177">
        <f t="shared" si="624"/>
        <v>0</v>
      </c>
      <c r="K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7">
        <f t="shared" si="628"/>
        <v>0</v>
      </c>
      <c r="AF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7">
        <f t="shared" si="629"/>
        <v>0</v>
      </c>
      <c r="AJ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7">
        <f t="shared" si="630"/>
        <v>0</v>
      </c>
      <c r="AN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7">
        <f t="shared" si="631"/>
        <v>0</v>
      </c>
      <c r="AR379" s="177">
        <f t="shared" si="632"/>
        <v>0</v>
      </c>
    </row>
    <row r="380" spans="2:44" x14ac:dyDescent="0.25">
      <c r="B380" s="427" t="s">
        <v>501</v>
      </c>
      <c r="C380" s="176" t="s">
        <v>1087</v>
      </c>
      <c r="D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7">
        <f t="shared" si="622"/>
        <v>0</v>
      </c>
      <c r="G380" s="177"/>
      <c r="H380" s="177">
        <f t="shared" si="623"/>
        <v>0</v>
      </c>
      <c r="I380" s="177"/>
      <c r="J380" s="177">
        <f t="shared" si="624"/>
        <v>0</v>
      </c>
      <c r="K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7">
        <f t="shared" si="628"/>
        <v>0</v>
      </c>
      <c r="AF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7">
        <f t="shared" si="629"/>
        <v>0</v>
      </c>
      <c r="AJ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7">
        <f t="shared" si="630"/>
        <v>0</v>
      </c>
      <c r="AN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7">
        <f t="shared" si="631"/>
        <v>0</v>
      </c>
      <c r="AR380" s="177">
        <f t="shared" si="632"/>
        <v>0</v>
      </c>
    </row>
    <row r="381" spans="2:44" x14ac:dyDescent="0.25">
      <c r="B381" s="427" t="s">
        <v>502</v>
      </c>
      <c r="C381" s="176" t="s">
        <v>1087</v>
      </c>
      <c r="D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7">
        <f t="shared" si="622"/>
        <v>0</v>
      </c>
      <c r="G381" s="177"/>
      <c r="H381" s="177">
        <f t="shared" si="623"/>
        <v>0</v>
      </c>
      <c r="I381" s="177"/>
      <c r="J381" s="177">
        <f t="shared" si="624"/>
        <v>0</v>
      </c>
      <c r="K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7">
        <f t="shared" si="628"/>
        <v>0</v>
      </c>
      <c r="AF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7">
        <f t="shared" si="629"/>
        <v>0</v>
      </c>
      <c r="AJ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7">
        <f t="shared" si="630"/>
        <v>0</v>
      </c>
      <c r="AN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7">
        <f t="shared" si="631"/>
        <v>0</v>
      </c>
      <c r="AR381" s="177">
        <f t="shared" si="632"/>
        <v>0</v>
      </c>
    </row>
    <row r="382" spans="2:44" x14ac:dyDescent="0.25">
      <c r="B382" s="427" t="s">
        <v>503</v>
      </c>
      <c r="C382" s="176" t="s">
        <v>1088</v>
      </c>
      <c r="D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7">
        <f t="shared" si="622"/>
        <v>0</v>
      </c>
      <c r="G382" s="177"/>
      <c r="H382" s="177">
        <f t="shared" si="623"/>
        <v>0</v>
      </c>
      <c r="I382" s="177"/>
      <c r="J382" s="177">
        <f t="shared" si="624"/>
        <v>0</v>
      </c>
      <c r="K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7">
        <f t="shared" si="628"/>
        <v>0</v>
      </c>
      <c r="AF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7">
        <f t="shared" si="629"/>
        <v>0</v>
      </c>
      <c r="AJ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7">
        <f t="shared" si="630"/>
        <v>0</v>
      </c>
      <c r="AN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7">
        <f t="shared" si="631"/>
        <v>0</v>
      </c>
      <c r="AR382" s="177">
        <f t="shared" si="632"/>
        <v>0</v>
      </c>
    </row>
    <row r="383" spans="2:44" x14ac:dyDescent="0.25">
      <c r="B383" s="184" t="s">
        <v>504</v>
      </c>
      <c r="C383" s="185" t="s">
        <v>1089</v>
      </c>
      <c r="D383" s="186">
        <f>SUM(D384:D388)</f>
        <v>0</v>
      </c>
      <c r="E383" s="186">
        <f>SUM(E384:E388)</f>
        <v>610000</v>
      </c>
      <c r="F383" s="186">
        <f t="shared" ref="F383:F498" si="830">D383+E383</f>
        <v>610000</v>
      </c>
      <c r="G383" s="186">
        <f>SUM(G384:G388)</f>
        <v>0</v>
      </c>
      <c r="H383" s="186">
        <f t="shared" si="623"/>
        <v>610000</v>
      </c>
      <c r="I383" s="186">
        <f>SUM(I384:I388)</f>
        <v>0</v>
      </c>
      <c r="J383" s="186">
        <f t="shared" si="624"/>
        <v>610000</v>
      </c>
      <c r="K383" s="186">
        <f t="shared" ref="K383:AD383" si="831">SUM(K384:K388)</f>
        <v>10000</v>
      </c>
      <c r="L383" s="186">
        <f t="shared" si="831"/>
        <v>0</v>
      </c>
      <c r="M383" s="186">
        <f t="shared" si="831"/>
        <v>0</v>
      </c>
      <c r="N383" s="186">
        <f t="shared" si="831"/>
        <v>0</v>
      </c>
      <c r="O383" s="186">
        <f t="shared" si="831"/>
        <v>0</v>
      </c>
      <c r="P383" s="186">
        <f t="shared" ref="P383:Q383" si="832">SUM(P384:P388)</f>
        <v>0</v>
      </c>
      <c r="Q383" s="186">
        <f t="shared" si="832"/>
        <v>0</v>
      </c>
      <c r="R383" s="186">
        <f t="shared" si="831"/>
        <v>0</v>
      </c>
      <c r="S383" s="186">
        <f t="shared" si="831"/>
        <v>0</v>
      </c>
      <c r="T383" s="186">
        <f t="shared" ref="T383" si="833">SUM(T384:T388)</f>
        <v>0</v>
      </c>
      <c r="U383" s="186">
        <f t="shared" si="831"/>
        <v>600000</v>
      </c>
      <c r="V383" s="186">
        <f t="shared" si="831"/>
        <v>0</v>
      </c>
      <c r="W383" s="186">
        <f t="shared" ref="W383" si="834">SUM(W384:W388)</f>
        <v>0</v>
      </c>
      <c r="X383" s="186">
        <f t="shared" si="831"/>
        <v>0</v>
      </c>
      <c r="Y383" s="186">
        <f t="shared" ref="Y383:Z383" si="835">SUM(Y384:Y388)</f>
        <v>0</v>
      </c>
      <c r="Z383" s="186">
        <f t="shared" si="835"/>
        <v>0</v>
      </c>
      <c r="AA383" s="186">
        <f t="shared" si="831"/>
        <v>0</v>
      </c>
      <c r="AB383" s="186">
        <f t="shared" si="831"/>
        <v>0</v>
      </c>
      <c r="AC383" s="186">
        <f t="shared" si="831"/>
        <v>10000</v>
      </c>
      <c r="AD383" s="186">
        <f t="shared" si="831"/>
        <v>0</v>
      </c>
      <c r="AE383" s="186">
        <f t="shared" si="628"/>
        <v>10000</v>
      </c>
      <c r="AF383" s="186">
        <f>SUM(AF384:AF388)</f>
        <v>0</v>
      </c>
      <c r="AG383" s="186">
        <f>SUM(AG384:AG388)</f>
        <v>0</v>
      </c>
      <c r="AH383" s="186">
        <f>SUM(AH384:AH388)</f>
        <v>0</v>
      </c>
      <c r="AI383" s="186">
        <f t="shared" si="629"/>
        <v>0</v>
      </c>
      <c r="AJ383" s="186">
        <f>SUM(AJ384:AJ388)</f>
        <v>600000</v>
      </c>
      <c r="AK383" s="186">
        <f>SUM(AK384:AK388)</f>
        <v>0</v>
      </c>
      <c r="AL383" s="186">
        <f>SUM(AL384:AL388)</f>
        <v>0</v>
      </c>
      <c r="AM383" s="186">
        <f t="shared" si="630"/>
        <v>600000</v>
      </c>
      <c r="AN383" s="186">
        <f>SUM(AN384:AN388)</f>
        <v>0</v>
      </c>
      <c r="AO383" s="186">
        <f>SUM(AO384:AO388)</f>
        <v>0</v>
      </c>
      <c r="AP383" s="186">
        <f>SUM(AP384:AP388)</f>
        <v>0</v>
      </c>
      <c r="AQ383" s="186">
        <f t="shared" si="631"/>
        <v>0</v>
      </c>
      <c r="AR383" s="186">
        <f t="shared" si="632"/>
        <v>610000</v>
      </c>
    </row>
    <row r="384" spans="2:44" x14ac:dyDescent="0.25">
      <c r="B384" s="427" t="s">
        <v>505</v>
      </c>
      <c r="C384" s="176" t="s">
        <v>1090</v>
      </c>
      <c r="D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7">
        <f t="shared" si="830"/>
        <v>0</v>
      </c>
      <c r="G384" s="177"/>
      <c r="H384" s="177">
        <f t="shared" si="623"/>
        <v>0</v>
      </c>
      <c r="I384" s="177"/>
      <c r="J384" s="177">
        <f t="shared" si="624"/>
        <v>0</v>
      </c>
      <c r="K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7">
        <f t="shared" si="628"/>
        <v>0</v>
      </c>
      <c r="AF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7">
        <f t="shared" si="629"/>
        <v>0</v>
      </c>
      <c r="AJ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7">
        <f t="shared" si="630"/>
        <v>0</v>
      </c>
      <c r="AN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7">
        <f t="shared" si="631"/>
        <v>0</v>
      </c>
      <c r="AR384" s="177">
        <f t="shared" si="632"/>
        <v>0</v>
      </c>
    </row>
    <row r="385" spans="1:44" x14ac:dyDescent="0.25">
      <c r="A385" s="424"/>
      <c r="B385" s="427" t="s">
        <v>506</v>
      </c>
      <c r="C385" s="176" t="s">
        <v>1091</v>
      </c>
      <c r="D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610000</v>
      </c>
      <c r="F385" s="177">
        <f t="shared" si="830"/>
        <v>610000</v>
      </c>
      <c r="G385" s="177"/>
      <c r="H385" s="177">
        <f t="shared" si="623"/>
        <v>610000</v>
      </c>
      <c r="I385" s="177"/>
      <c r="J385" s="177">
        <f t="shared" si="624"/>
        <v>610000</v>
      </c>
      <c r="K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L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600000</v>
      </c>
      <c r="V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7">
        <f t="shared" si="628"/>
        <v>10000</v>
      </c>
      <c r="AF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7">
        <f t="shared" si="629"/>
        <v>0</v>
      </c>
      <c r="AJ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600000</v>
      </c>
      <c r="AK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7">
        <f t="shared" si="630"/>
        <v>600000</v>
      </c>
      <c r="AN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7">
        <f t="shared" si="631"/>
        <v>0</v>
      </c>
      <c r="AR385" s="177">
        <f t="shared" si="632"/>
        <v>610000</v>
      </c>
    </row>
    <row r="386" spans="1:44" x14ac:dyDescent="0.25">
      <c r="A386" s="424"/>
      <c r="B386" s="427" t="s">
        <v>507</v>
      </c>
      <c r="C386" s="176" t="s">
        <v>1092</v>
      </c>
      <c r="D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7">
        <f t="shared" ref="F386" si="836">D386+E386</f>
        <v>0</v>
      </c>
      <c r="G386" s="177"/>
      <c r="H386" s="177">
        <f t="shared" ref="H386" si="837">F386-G386</f>
        <v>0</v>
      </c>
      <c r="I386" s="177"/>
      <c r="J386" s="177">
        <f t="shared" ref="J386" si="838">F386-I386</f>
        <v>0</v>
      </c>
      <c r="K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7">
        <f t="shared" ref="AE386" si="839">AB386+AC386+AD386</f>
        <v>0</v>
      </c>
      <c r="AF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7">
        <f t="shared" ref="AI386" si="840">AF386+AG386+AH386</f>
        <v>0</v>
      </c>
      <c r="AJ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7">
        <f t="shared" ref="AM386" si="841">AJ386+AK386+AL386</f>
        <v>0</v>
      </c>
      <c r="AN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7">
        <f t="shared" ref="AQ386" si="842">AN386+AO386+AP386</f>
        <v>0</v>
      </c>
      <c r="AR386" s="177">
        <f t="shared" ref="AR386" si="843">AE386+AI386+AM386+AQ386</f>
        <v>0</v>
      </c>
    </row>
    <row r="387" spans="1:44" x14ac:dyDescent="0.25">
      <c r="A387" s="108"/>
      <c r="B387" s="427" t="s">
        <v>508</v>
      </c>
      <c r="C387" s="176" t="s">
        <v>1093</v>
      </c>
      <c r="D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7">
        <f t="shared" ref="F387" si="844">D387+E387</f>
        <v>0</v>
      </c>
      <c r="G387" s="177"/>
      <c r="H387" s="177">
        <f t="shared" ref="H387" si="845">F387-G387</f>
        <v>0</v>
      </c>
      <c r="I387" s="177"/>
      <c r="J387" s="177">
        <f t="shared" ref="J387" si="846">F387-I387</f>
        <v>0</v>
      </c>
      <c r="K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7">
        <f t="shared" ref="AE387" si="847">AB387+AC387+AD387</f>
        <v>0</v>
      </c>
      <c r="AF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7">
        <f t="shared" ref="AI387" si="848">AF387+AG387+AH387</f>
        <v>0</v>
      </c>
      <c r="AJ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7">
        <f t="shared" ref="AM387" si="849">AJ387+AK387+AL387</f>
        <v>0</v>
      </c>
      <c r="AN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7">
        <f t="shared" ref="AQ387" si="850">AN387+AO387+AP387</f>
        <v>0</v>
      </c>
      <c r="AR387" s="177">
        <f t="shared" ref="AR387" si="851">AE387+AI387+AM387+AQ387</f>
        <v>0</v>
      </c>
    </row>
    <row r="388" spans="1:44" x14ac:dyDescent="0.25">
      <c r="A388" s="108"/>
      <c r="B388" s="427" t="s">
        <v>509</v>
      </c>
      <c r="C388" s="176" t="s">
        <v>1094</v>
      </c>
      <c r="D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7">
        <f t="shared" si="830"/>
        <v>0</v>
      </c>
      <c r="G388" s="177"/>
      <c r="H388" s="177">
        <f t="shared" si="623"/>
        <v>0</v>
      </c>
      <c r="I388" s="177"/>
      <c r="J388" s="177">
        <f t="shared" si="624"/>
        <v>0</v>
      </c>
      <c r="K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7">
        <f t="shared" si="628"/>
        <v>0</v>
      </c>
      <c r="AF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7">
        <f t="shared" si="629"/>
        <v>0</v>
      </c>
      <c r="AJ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7">
        <f t="shared" si="630"/>
        <v>0</v>
      </c>
      <c r="AN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7">
        <f t="shared" si="631"/>
        <v>0</v>
      </c>
      <c r="AR388" s="177">
        <f t="shared" si="632"/>
        <v>0</v>
      </c>
    </row>
    <row r="389" spans="1:44" x14ac:dyDescent="0.25">
      <c r="A389" s="424"/>
      <c r="B389" s="184" t="s">
        <v>510</v>
      </c>
      <c r="C389" s="185" t="s">
        <v>1095</v>
      </c>
      <c r="D389" s="186">
        <f>SUM(D390:D396)</f>
        <v>0</v>
      </c>
      <c r="E389" s="186">
        <f>SUM(E390:E396)</f>
        <v>34000000</v>
      </c>
      <c r="F389" s="186">
        <f t="shared" si="830"/>
        <v>34000000</v>
      </c>
      <c r="G389" s="186">
        <f>SUM(G390:G396)</f>
        <v>0</v>
      </c>
      <c r="H389" s="186">
        <f t="shared" si="623"/>
        <v>34000000</v>
      </c>
      <c r="I389" s="186">
        <f>SUM(I390:I396)</f>
        <v>0</v>
      </c>
      <c r="J389" s="186">
        <f t="shared" si="624"/>
        <v>34000000</v>
      </c>
      <c r="K389" s="186">
        <f t="shared" ref="K389:AD389" si="852">SUM(K390:K396)</f>
        <v>0</v>
      </c>
      <c r="L389" s="186">
        <f t="shared" si="852"/>
        <v>0</v>
      </c>
      <c r="M389" s="186">
        <f t="shared" si="852"/>
        <v>0</v>
      </c>
      <c r="N389" s="186">
        <f t="shared" si="852"/>
        <v>0</v>
      </c>
      <c r="O389" s="186">
        <f t="shared" si="852"/>
        <v>0</v>
      </c>
      <c r="P389" s="186">
        <f t="shared" si="852"/>
        <v>0</v>
      </c>
      <c r="Q389" s="186">
        <f t="shared" si="852"/>
        <v>0</v>
      </c>
      <c r="R389" s="186">
        <f t="shared" si="852"/>
        <v>0</v>
      </c>
      <c r="S389" s="186">
        <f t="shared" si="852"/>
        <v>0</v>
      </c>
      <c r="T389" s="186">
        <f t="shared" ref="T389" si="853">SUM(T390:T396)</f>
        <v>0</v>
      </c>
      <c r="U389" s="186">
        <f t="shared" si="852"/>
        <v>34000000</v>
      </c>
      <c r="V389" s="186">
        <f t="shared" si="852"/>
        <v>0</v>
      </c>
      <c r="W389" s="186">
        <f t="shared" si="852"/>
        <v>0</v>
      </c>
      <c r="X389" s="186">
        <f t="shared" si="852"/>
        <v>0</v>
      </c>
      <c r="Y389" s="186">
        <f t="shared" ref="Y389:Z389" si="854">SUM(Y390:Y396)</f>
        <v>0</v>
      </c>
      <c r="Z389" s="186">
        <f t="shared" si="854"/>
        <v>0</v>
      </c>
      <c r="AA389" s="186">
        <f t="shared" si="852"/>
        <v>0</v>
      </c>
      <c r="AB389" s="186">
        <f t="shared" si="852"/>
        <v>34000000</v>
      </c>
      <c r="AC389" s="186">
        <f t="shared" si="852"/>
        <v>0</v>
      </c>
      <c r="AD389" s="186">
        <f t="shared" si="852"/>
        <v>0</v>
      </c>
      <c r="AE389" s="186">
        <f t="shared" si="628"/>
        <v>34000000</v>
      </c>
      <c r="AF389" s="186">
        <f>SUM(AF390:AF396)</f>
        <v>0</v>
      </c>
      <c r="AG389" s="186">
        <f>SUM(AG390:AG396)</f>
        <v>0</v>
      </c>
      <c r="AH389" s="186">
        <f>SUM(AH390:AH396)</f>
        <v>0</v>
      </c>
      <c r="AI389" s="186">
        <f t="shared" si="629"/>
        <v>0</v>
      </c>
      <c r="AJ389" s="186">
        <f>SUM(AJ390:AJ396)</f>
        <v>0</v>
      </c>
      <c r="AK389" s="186">
        <f>SUM(AK390:AK396)</f>
        <v>0</v>
      </c>
      <c r="AL389" s="186">
        <f>SUM(AL390:AL396)</f>
        <v>0</v>
      </c>
      <c r="AM389" s="186">
        <f t="shared" si="630"/>
        <v>0</v>
      </c>
      <c r="AN389" s="186">
        <f>SUM(AN390:AN396)</f>
        <v>0</v>
      </c>
      <c r="AO389" s="186">
        <f>SUM(AO390:AO396)</f>
        <v>0</v>
      </c>
      <c r="AP389" s="186">
        <f>SUM(AP390:AP396)</f>
        <v>0</v>
      </c>
      <c r="AQ389" s="186">
        <f t="shared" si="631"/>
        <v>0</v>
      </c>
      <c r="AR389" s="186">
        <f t="shared" si="632"/>
        <v>34000000</v>
      </c>
    </row>
    <row r="390" spans="1:44" x14ac:dyDescent="0.25">
      <c r="A390" s="424"/>
      <c r="B390" s="427" t="s">
        <v>511</v>
      </c>
      <c r="C390" s="176" t="s">
        <v>1096</v>
      </c>
      <c r="D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F390" s="177">
        <f t="shared" si="830"/>
        <v>4000000</v>
      </c>
      <c r="G390" s="177"/>
      <c r="H390" s="177">
        <f t="shared" si="623"/>
        <v>4000000</v>
      </c>
      <c r="I390" s="177"/>
      <c r="J390" s="177">
        <f t="shared" si="624"/>
        <v>4000000</v>
      </c>
      <c r="K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4000000</v>
      </c>
      <c r="V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4000000</v>
      </c>
      <c r="AC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7">
        <f t="shared" si="628"/>
        <v>4000000</v>
      </c>
      <c r="AF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7">
        <f t="shared" si="629"/>
        <v>0</v>
      </c>
      <c r="AJ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7">
        <f t="shared" si="630"/>
        <v>0</v>
      </c>
      <c r="AN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7">
        <f t="shared" si="631"/>
        <v>0</v>
      </c>
      <c r="AR390" s="177">
        <f t="shared" si="632"/>
        <v>4000000</v>
      </c>
    </row>
    <row r="391" spans="1:44" x14ac:dyDescent="0.25">
      <c r="A391" s="424"/>
      <c r="B391" s="427" t="s">
        <v>512</v>
      </c>
      <c r="C391" s="176" t="s">
        <v>1097</v>
      </c>
      <c r="D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30000000</v>
      </c>
      <c r="F391" s="177">
        <f t="shared" ref="F391:F394" si="855">D391+E391</f>
        <v>30000000</v>
      </c>
      <c r="G391" s="177"/>
      <c r="H391" s="177">
        <f t="shared" ref="H391:H394" si="856">F391-G391</f>
        <v>30000000</v>
      </c>
      <c r="I391" s="177"/>
      <c r="J391" s="177">
        <f t="shared" ref="J391:J394" si="857">F391-I391</f>
        <v>30000000</v>
      </c>
      <c r="K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30000000</v>
      </c>
      <c r="V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30000000</v>
      </c>
      <c r="AC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7">
        <f t="shared" ref="AE391:AE394" si="858">AB391+AC391+AD391</f>
        <v>30000000</v>
      </c>
      <c r="AF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7">
        <f t="shared" ref="AI391:AI394" si="859">AF391+AG391+AH391</f>
        <v>0</v>
      </c>
      <c r="AJ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7">
        <f t="shared" ref="AM391:AM394" si="860">AJ391+AK391+AL391</f>
        <v>0</v>
      </c>
      <c r="AN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7">
        <f t="shared" ref="AQ391:AQ394" si="861">AN391+AO391+AP391</f>
        <v>0</v>
      </c>
      <c r="AR391" s="177">
        <f t="shared" ref="AR391:AR394" si="862">AE391+AI391+AM391+AQ391</f>
        <v>30000000</v>
      </c>
    </row>
    <row r="392" spans="1:44" x14ac:dyDescent="0.25">
      <c r="A392" s="424"/>
      <c r="B392" s="427" t="s">
        <v>513</v>
      </c>
      <c r="C392" s="176" t="s">
        <v>1098</v>
      </c>
      <c r="D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7">
        <f t="shared" si="855"/>
        <v>0</v>
      </c>
      <c r="G392" s="177"/>
      <c r="H392" s="177">
        <f t="shared" si="856"/>
        <v>0</v>
      </c>
      <c r="I392" s="177"/>
      <c r="J392" s="177">
        <f t="shared" si="857"/>
        <v>0</v>
      </c>
      <c r="K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7">
        <f t="shared" si="858"/>
        <v>0</v>
      </c>
      <c r="AF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7">
        <f t="shared" si="859"/>
        <v>0</v>
      </c>
      <c r="AJ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7">
        <f t="shared" si="860"/>
        <v>0</v>
      </c>
      <c r="AN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7">
        <f t="shared" si="861"/>
        <v>0</v>
      </c>
      <c r="AR392" s="177">
        <f t="shared" si="862"/>
        <v>0</v>
      </c>
    </row>
    <row r="393" spans="1:44" x14ac:dyDescent="0.25">
      <c r="A393" s="424"/>
      <c r="B393" s="427" t="s">
        <v>514</v>
      </c>
      <c r="C393" s="176" t="s">
        <v>1099</v>
      </c>
      <c r="D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7">
        <f t="shared" si="855"/>
        <v>0</v>
      </c>
      <c r="G393" s="177"/>
      <c r="H393" s="177">
        <f t="shared" si="856"/>
        <v>0</v>
      </c>
      <c r="I393" s="177"/>
      <c r="J393" s="177">
        <f t="shared" si="857"/>
        <v>0</v>
      </c>
      <c r="K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7">
        <f t="shared" si="858"/>
        <v>0</v>
      </c>
      <c r="AF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7">
        <f t="shared" si="859"/>
        <v>0</v>
      </c>
      <c r="AJ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7">
        <f t="shared" si="860"/>
        <v>0</v>
      </c>
      <c r="AN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7">
        <f t="shared" si="861"/>
        <v>0</v>
      </c>
      <c r="AR393" s="177">
        <f t="shared" si="862"/>
        <v>0</v>
      </c>
    </row>
    <row r="394" spans="1:44" x14ac:dyDescent="0.25">
      <c r="A394" s="424"/>
      <c r="B394" s="427" t="s">
        <v>515</v>
      </c>
      <c r="C394" s="176" t="s">
        <v>1100</v>
      </c>
      <c r="D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7">
        <f t="shared" si="855"/>
        <v>0</v>
      </c>
      <c r="G394" s="177"/>
      <c r="H394" s="177">
        <f t="shared" si="856"/>
        <v>0</v>
      </c>
      <c r="I394" s="177"/>
      <c r="J394" s="177">
        <f t="shared" si="857"/>
        <v>0</v>
      </c>
      <c r="K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7">
        <f t="shared" si="858"/>
        <v>0</v>
      </c>
      <c r="AF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7">
        <f t="shared" si="859"/>
        <v>0</v>
      </c>
      <c r="AJ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7">
        <f t="shared" si="860"/>
        <v>0</v>
      </c>
      <c r="AN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7">
        <f t="shared" si="861"/>
        <v>0</v>
      </c>
      <c r="AR394" s="177">
        <f t="shared" si="862"/>
        <v>0</v>
      </c>
    </row>
    <row r="395" spans="1:44" x14ac:dyDescent="0.25">
      <c r="A395" s="424"/>
      <c r="B395" s="427" t="s">
        <v>516</v>
      </c>
      <c r="C395" s="176" t="s">
        <v>1101</v>
      </c>
      <c r="D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7">
        <f t="shared" si="830"/>
        <v>0</v>
      </c>
      <c r="G395" s="177"/>
      <c r="H395" s="177">
        <f t="shared" si="623"/>
        <v>0</v>
      </c>
      <c r="I395" s="177"/>
      <c r="J395" s="177">
        <f t="shared" si="624"/>
        <v>0</v>
      </c>
      <c r="K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7">
        <f t="shared" si="628"/>
        <v>0</v>
      </c>
      <c r="AF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7">
        <f t="shared" si="629"/>
        <v>0</v>
      </c>
      <c r="AJ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7">
        <f t="shared" si="630"/>
        <v>0</v>
      </c>
      <c r="AN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7">
        <f t="shared" si="631"/>
        <v>0</v>
      </c>
      <c r="AR395" s="177">
        <f t="shared" si="632"/>
        <v>0</v>
      </c>
    </row>
    <row r="396" spans="1:44" x14ac:dyDescent="0.25">
      <c r="A396" s="424"/>
      <c r="B396" s="427" t="s">
        <v>517</v>
      </c>
      <c r="C396" s="176" t="s">
        <v>1102</v>
      </c>
      <c r="D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7">
        <f t="shared" ref="F396" si="863">D396+E396</f>
        <v>0</v>
      </c>
      <c r="G396" s="177"/>
      <c r="H396" s="177">
        <f t="shared" ref="H396" si="864">F396-G396</f>
        <v>0</v>
      </c>
      <c r="I396" s="177"/>
      <c r="J396" s="177">
        <f t="shared" ref="J396" si="865">F396-I396</f>
        <v>0</v>
      </c>
      <c r="K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7">
        <f t="shared" ref="AE396" si="866">AB396+AC396+AD396</f>
        <v>0</v>
      </c>
      <c r="AF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7">
        <f t="shared" ref="AI396" si="867">AF396+AG396+AH396</f>
        <v>0</v>
      </c>
      <c r="AJ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7">
        <f t="shared" ref="AM396" si="868">AJ396+AK396+AL396</f>
        <v>0</v>
      </c>
      <c r="AN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7">
        <f t="shared" ref="AQ396" si="869">AN396+AO396+AP396</f>
        <v>0</v>
      </c>
      <c r="AR396" s="177">
        <f t="shared" ref="AR396" si="870">AE396+AI396+AM396+AQ396</f>
        <v>0</v>
      </c>
    </row>
    <row r="397" spans="1:44" x14ac:dyDescent="0.25">
      <c r="A397" s="424"/>
      <c r="B397" s="173" t="s">
        <v>533</v>
      </c>
      <c r="C397" s="174" t="s">
        <v>1103</v>
      </c>
      <c r="D397" s="175">
        <f>D398+D459+D467+D485+D489</f>
        <v>50136.15</v>
      </c>
      <c r="E397" s="175">
        <f>E398+E459+E467+E485+E489</f>
        <v>1512020</v>
      </c>
      <c r="F397" s="175">
        <f t="shared" si="830"/>
        <v>1562156.15</v>
      </c>
      <c r="G397" s="175">
        <f>G398+G459+G467+G485+G489</f>
        <v>0</v>
      </c>
      <c r="H397" s="175">
        <f t="shared" si="623"/>
        <v>1562156.15</v>
      </c>
      <c r="I397" s="175">
        <f>I398+I459+I467+I485+I489</f>
        <v>0</v>
      </c>
      <c r="J397" s="175">
        <f t="shared" si="624"/>
        <v>1562156.15</v>
      </c>
      <c r="K397" s="175">
        <f t="shared" ref="K397:AD397" si="871">K398+K459+K467+K485+K489</f>
        <v>0</v>
      </c>
      <c r="L397" s="175">
        <f t="shared" si="871"/>
        <v>0</v>
      </c>
      <c r="M397" s="175">
        <f t="shared" si="871"/>
        <v>0</v>
      </c>
      <c r="N397" s="175">
        <f t="shared" si="871"/>
        <v>0</v>
      </c>
      <c r="O397" s="175">
        <f t="shared" si="871"/>
        <v>0</v>
      </c>
      <c r="P397" s="175">
        <f t="shared" si="871"/>
        <v>0</v>
      </c>
      <c r="Q397" s="175">
        <f t="shared" si="871"/>
        <v>0</v>
      </c>
      <c r="R397" s="175">
        <f t="shared" si="871"/>
        <v>0</v>
      </c>
      <c r="S397" s="175">
        <f t="shared" si="871"/>
        <v>0</v>
      </c>
      <c r="T397" s="175">
        <f t="shared" ref="T397" si="872">T398+T459+T467+T485+T489</f>
        <v>0</v>
      </c>
      <c r="U397" s="175">
        <f t="shared" si="871"/>
        <v>0</v>
      </c>
      <c r="V397" s="175">
        <f t="shared" si="871"/>
        <v>948020</v>
      </c>
      <c r="W397" s="175">
        <f t="shared" si="871"/>
        <v>0</v>
      </c>
      <c r="X397" s="175">
        <f t="shared" si="871"/>
        <v>35738.97</v>
      </c>
      <c r="Y397" s="175">
        <f t="shared" ref="Y397:Z397" si="873">Y398+Y459+Y467+Y485+Y489</f>
        <v>0</v>
      </c>
      <c r="Z397" s="175">
        <f t="shared" si="873"/>
        <v>0</v>
      </c>
      <c r="AA397" s="175">
        <f t="shared" si="871"/>
        <v>0</v>
      </c>
      <c r="AB397" s="175">
        <f t="shared" si="871"/>
        <v>0</v>
      </c>
      <c r="AC397" s="175">
        <f t="shared" si="871"/>
        <v>770567.15</v>
      </c>
      <c r="AD397" s="175">
        <f t="shared" si="871"/>
        <v>0</v>
      </c>
      <c r="AE397" s="175">
        <f t="shared" si="628"/>
        <v>770567.15</v>
      </c>
      <c r="AF397" s="175">
        <f>AF398+AF459+AF467+AF485+AF489</f>
        <v>0</v>
      </c>
      <c r="AG397" s="175">
        <f>AG398+AG459+AG467+AG485+AG489</f>
        <v>0</v>
      </c>
      <c r="AH397" s="175">
        <f>AH398+AH459+AH467+AH485+AH489</f>
        <v>0</v>
      </c>
      <c r="AI397" s="175">
        <f t="shared" si="629"/>
        <v>0</v>
      </c>
      <c r="AJ397" s="175">
        <f>AJ398+AJ459+AJ467+AJ485+AJ489</f>
        <v>791589</v>
      </c>
      <c r="AK397" s="175">
        <f>AK398+AK459+AK467+AK485+AK489</f>
        <v>0</v>
      </c>
      <c r="AL397" s="175">
        <f>AL398+AL459+AL467+AL485+AL489</f>
        <v>0</v>
      </c>
      <c r="AM397" s="175">
        <f t="shared" si="630"/>
        <v>791589</v>
      </c>
      <c r="AN397" s="175">
        <f>AN398+AN459+AN467+AN485+AN489</f>
        <v>0</v>
      </c>
      <c r="AO397" s="175">
        <f>AO398+AO459+AO467+AO485+AO489</f>
        <v>0</v>
      </c>
      <c r="AP397" s="175">
        <f>AP398+AP459+AP467+AP485+AP489</f>
        <v>0</v>
      </c>
      <c r="AQ397" s="175">
        <f t="shared" si="631"/>
        <v>0</v>
      </c>
      <c r="AR397" s="175">
        <f t="shared" si="632"/>
        <v>1562156.15</v>
      </c>
    </row>
    <row r="398" spans="1:44" x14ac:dyDescent="0.25">
      <c r="A398" s="424"/>
      <c r="B398" s="184" t="s">
        <v>534</v>
      </c>
      <c r="C398" s="185" t="s">
        <v>1104</v>
      </c>
      <c r="D398" s="186">
        <f>SUM(D399:D458)</f>
        <v>0</v>
      </c>
      <c r="E398" s="186">
        <f>SUM(E399:E458)</f>
        <v>1274949</v>
      </c>
      <c r="F398" s="186">
        <f t="shared" si="830"/>
        <v>1274949</v>
      </c>
      <c r="G398" s="186">
        <f t="shared" ref="G398:I398" si="874">SUM(G399:G458)</f>
        <v>0</v>
      </c>
      <c r="H398" s="186">
        <f t="shared" si="623"/>
        <v>1274949</v>
      </c>
      <c r="I398" s="186">
        <f t="shared" si="874"/>
        <v>0</v>
      </c>
      <c r="J398" s="186">
        <f t="shared" si="624"/>
        <v>1274949</v>
      </c>
      <c r="K398" s="186">
        <f t="shared" ref="K398:AP398" si="875">SUM(K399:K458)</f>
        <v>0</v>
      </c>
      <c r="L398" s="186">
        <f t="shared" si="875"/>
        <v>0</v>
      </c>
      <c r="M398" s="186">
        <f t="shared" si="875"/>
        <v>0</v>
      </c>
      <c r="N398" s="186">
        <f t="shared" si="875"/>
        <v>0</v>
      </c>
      <c r="O398" s="186">
        <f t="shared" si="875"/>
        <v>0</v>
      </c>
      <c r="P398" s="186">
        <f t="shared" ref="P398:Q398" si="876">SUM(P399:P458)</f>
        <v>0</v>
      </c>
      <c r="Q398" s="186">
        <f t="shared" si="876"/>
        <v>0</v>
      </c>
      <c r="R398" s="186">
        <f t="shared" si="875"/>
        <v>0</v>
      </c>
      <c r="S398" s="186">
        <f t="shared" si="875"/>
        <v>0</v>
      </c>
      <c r="T398" s="186">
        <f t="shared" ref="T398" si="877">SUM(T399:T458)</f>
        <v>0</v>
      </c>
      <c r="U398" s="186">
        <f t="shared" si="875"/>
        <v>0</v>
      </c>
      <c r="V398" s="186">
        <f t="shared" si="875"/>
        <v>710949</v>
      </c>
      <c r="W398" s="186">
        <f t="shared" ref="W398" si="878">SUM(W399:W458)</f>
        <v>0</v>
      </c>
      <c r="X398" s="186">
        <f t="shared" si="875"/>
        <v>0</v>
      </c>
      <c r="Y398" s="186">
        <f t="shared" ref="Y398:Z398" si="879">SUM(Y399:Y458)</f>
        <v>0</v>
      </c>
      <c r="Z398" s="186">
        <f t="shared" si="879"/>
        <v>0</v>
      </c>
      <c r="AA398" s="186">
        <f t="shared" si="875"/>
        <v>0</v>
      </c>
      <c r="AB398" s="186">
        <f t="shared" si="875"/>
        <v>0</v>
      </c>
      <c r="AC398" s="186">
        <f t="shared" si="875"/>
        <v>720431</v>
      </c>
      <c r="AD398" s="186">
        <f t="shared" si="875"/>
        <v>0</v>
      </c>
      <c r="AE398" s="186">
        <f t="shared" si="628"/>
        <v>720431</v>
      </c>
      <c r="AF398" s="186">
        <f t="shared" si="875"/>
        <v>0</v>
      </c>
      <c r="AG398" s="186">
        <f t="shared" si="875"/>
        <v>0</v>
      </c>
      <c r="AH398" s="186">
        <f t="shared" si="875"/>
        <v>0</v>
      </c>
      <c r="AI398" s="186">
        <f t="shared" si="629"/>
        <v>0</v>
      </c>
      <c r="AJ398" s="186">
        <f t="shared" si="875"/>
        <v>554518</v>
      </c>
      <c r="AK398" s="186">
        <f t="shared" si="875"/>
        <v>0</v>
      </c>
      <c r="AL398" s="186">
        <f t="shared" si="875"/>
        <v>0</v>
      </c>
      <c r="AM398" s="186">
        <f t="shared" si="630"/>
        <v>554518</v>
      </c>
      <c r="AN398" s="186">
        <f t="shared" si="875"/>
        <v>0</v>
      </c>
      <c r="AO398" s="186">
        <f t="shared" si="875"/>
        <v>0</v>
      </c>
      <c r="AP398" s="186">
        <f t="shared" si="875"/>
        <v>0</v>
      </c>
      <c r="AQ398" s="186">
        <f t="shared" si="631"/>
        <v>0</v>
      </c>
      <c r="AR398" s="186">
        <f t="shared" si="632"/>
        <v>1274949</v>
      </c>
    </row>
    <row r="399" spans="1:44" x14ac:dyDescent="0.25">
      <c r="A399" s="424"/>
      <c r="B399" s="427" t="s">
        <v>535</v>
      </c>
      <c r="C399" s="176" t="s">
        <v>1105</v>
      </c>
      <c r="D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7">
        <f t="shared" si="830"/>
        <v>0</v>
      </c>
      <c r="G399" s="177"/>
      <c r="H399" s="177">
        <f t="shared" si="623"/>
        <v>0</v>
      </c>
      <c r="I399" s="177"/>
      <c r="J399" s="177">
        <f t="shared" si="624"/>
        <v>0</v>
      </c>
      <c r="K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7">
        <f t="shared" si="628"/>
        <v>0</v>
      </c>
      <c r="AF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7">
        <f t="shared" si="629"/>
        <v>0</v>
      </c>
      <c r="AJ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7">
        <f t="shared" si="630"/>
        <v>0</v>
      </c>
      <c r="AN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7">
        <f t="shared" si="631"/>
        <v>0</v>
      </c>
      <c r="AR399" s="177">
        <f t="shared" si="632"/>
        <v>0</v>
      </c>
    </row>
    <row r="400" spans="1:44" x14ac:dyDescent="0.25">
      <c r="A400" s="424"/>
      <c r="B400" s="427" t="s">
        <v>536</v>
      </c>
      <c r="C400" s="176" t="s">
        <v>1106</v>
      </c>
      <c r="D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7">
        <f t="shared" si="830"/>
        <v>0</v>
      </c>
      <c r="G400" s="177"/>
      <c r="H400" s="177">
        <f t="shared" si="623"/>
        <v>0</v>
      </c>
      <c r="I400" s="177"/>
      <c r="J400" s="177">
        <f t="shared" si="624"/>
        <v>0</v>
      </c>
      <c r="K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7">
        <f t="shared" si="628"/>
        <v>0</v>
      </c>
      <c r="AF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7">
        <f t="shared" si="629"/>
        <v>0</v>
      </c>
      <c r="AJ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7">
        <f t="shared" si="630"/>
        <v>0</v>
      </c>
      <c r="AN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7">
        <f t="shared" si="631"/>
        <v>0</v>
      </c>
      <c r="AR400" s="177">
        <f t="shared" si="632"/>
        <v>0</v>
      </c>
    </row>
    <row r="401" spans="2:44" x14ac:dyDescent="0.25">
      <c r="B401" s="427" t="s">
        <v>537</v>
      </c>
      <c r="C401" s="176" t="s">
        <v>1107</v>
      </c>
      <c r="D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7">
        <f t="shared" si="830"/>
        <v>0</v>
      </c>
      <c r="G401" s="177"/>
      <c r="H401" s="177">
        <f t="shared" si="623"/>
        <v>0</v>
      </c>
      <c r="I401" s="177"/>
      <c r="J401" s="177">
        <f t="shared" si="624"/>
        <v>0</v>
      </c>
      <c r="K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7">
        <f t="shared" si="628"/>
        <v>0</v>
      </c>
      <c r="AF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7">
        <f t="shared" si="629"/>
        <v>0</v>
      </c>
      <c r="AJ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7">
        <f t="shared" si="630"/>
        <v>0</v>
      </c>
      <c r="AN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7">
        <f t="shared" si="631"/>
        <v>0</v>
      </c>
      <c r="AR401" s="177">
        <f t="shared" si="632"/>
        <v>0</v>
      </c>
    </row>
    <row r="402" spans="2:44" x14ac:dyDescent="0.25">
      <c r="B402" s="427" t="s">
        <v>538</v>
      </c>
      <c r="C402" s="176" t="s">
        <v>1108</v>
      </c>
      <c r="D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7">
        <f t="shared" ref="F402:F453" si="880">D402+E402</f>
        <v>0</v>
      </c>
      <c r="G402" s="177"/>
      <c r="H402" s="177">
        <f t="shared" ref="H402:H453" si="881">F402-G402</f>
        <v>0</v>
      </c>
      <c r="I402" s="177"/>
      <c r="J402" s="177">
        <f t="shared" ref="J402:J453" si="882">F402-I402</f>
        <v>0</v>
      </c>
      <c r="K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7">
        <f t="shared" ref="AE402:AE453" si="883">AB402+AC402+AD402</f>
        <v>0</v>
      </c>
      <c r="AF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7">
        <f t="shared" ref="AI402:AI453" si="884">AF402+AG402+AH402</f>
        <v>0</v>
      </c>
      <c r="AJ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7">
        <f t="shared" ref="AM402:AM453" si="885">AJ402+AK402+AL402</f>
        <v>0</v>
      </c>
      <c r="AN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7">
        <f t="shared" ref="AQ402:AQ453" si="886">AN402+AO402+AP402</f>
        <v>0</v>
      </c>
      <c r="AR402" s="177">
        <f t="shared" ref="AR402:AR453" si="887">AE402+AI402+AM402+AQ402</f>
        <v>0</v>
      </c>
    </row>
    <row r="403" spans="2:44" x14ac:dyDescent="0.25">
      <c r="B403" s="427" t="s">
        <v>539</v>
      </c>
      <c r="C403" s="176" t="s">
        <v>1109</v>
      </c>
      <c r="D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7">
        <f t="shared" ref="F403:F419" si="888">D403+E403</f>
        <v>0</v>
      </c>
      <c r="G403" s="177"/>
      <c r="H403" s="177">
        <f t="shared" ref="H403:H419" si="889">F403-G403</f>
        <v>0</v>
      </c>
      <c r="I403" s="177"/>
      <c r="J403" s="177">
        <f t="shared" ref="J403:J419" si="890">F403-I403</f>
        <v>0</v>
      </c>
      <c r="K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7">
        <f t="shared" ref="AE403:AE419" si="891">AB403+AC403+AD403</f>
        <v>0</v>
      </c>
      <c r="AF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7">
        <f t="shared" ref="AI403:AI419" si="892">AF403+AG403+AH403</f>
        <v>0</v>
      </c>
      <c r="AJ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7">
        <f t="shared" ref="AM403:AM419" si="893">AJ403+AK403+AL403</f>
        <v>0</v>
      </c>
      <c r="AN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7">
        <f t="shared" ref="AQ403:AQ419" si="894">AN403+AO403+AP403</f>
        <v>0</v>
      </c>
      <c r="AR403" s="177">
        <f t="shared" ref="AR403:AR419" si="895">AE403+AI403+AM403+AQ403</f>
        <v>0</v>
      </c>
    </row>
    <row r="404" spans="2:44" x14ac:dyDescent="0.25">
      <c r="B404" s="427" t="s">
        <v>540</v>
      </c>
      <c r="C404" s="176" t="s">
        <v>1110</v>
      </c>
      <c r="D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7">
        <f t="shared" si="888"/>
        <v>0</v>
      </c>
      <c r="G404" s="177"/>
      <c r="H404" s="177">
        <f t="shared" si="889"/>
        <v>0</v>
      </c>
      <c r="I404" s="177"/>
      <c r="J404" s="177">
        <f t="shared" si="890"/>
        <v>0</v>
      </c>
      <c r="K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7">
        <f t="shared" si="891"/>
        <v>0</v>
      </c>
      <c r="AF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7">
        <f t="shared" si="892"/>
        <v>0</v>
      </c>
      <c r="AJ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7">
        <f t="shared" si="893"/>
        <v>0</v>
      </c>
      <c r="AN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7">
        <f t="shared" si="894"/>
        <v>0</v>
      </c>
      <c r="AR404" s="177">
        <f t="shared" si="895"/>
        <v>0</v>
      </c>
    </row>
    <row r="405" spans="2:44" x14ac:dyDescent="0.25">
      <c r="B405" s="427" t="s">
        <v>541</v>
      </c>
      <c r="C405" s="176" t="s">
        <v>1111</v>
      </c>
      <c r="D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7">
        <f t="shared" si="888"/>
        <v>0</v>
      </c>
      <c r="G405" s="177"/>
      <c r="H405" s="177">
        <f t="shared" si="889"/>
        <v>0</v>
      </c>
      <c r="I405" s="177"/>
      <c r="J405" s="177">
        <f t="shared" si="890"/>
        <v>0</v>
      </c>
      <c r="K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7">
        <f t="shared" si="891"/>
        <v>0</v>
      </c>
      <c r="AF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7">
        <f t="shared" si="892"/>
        <v>0</v>
      </c>
      <c r="AJ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7">
        <f t="shared" si="893"/>
        <v>0</v>
      </c>
      <c r="AN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7">
        <f t="shared" si="894"/>
        <v>0</v>
      </c>
      <c r="AR405" s="177">
        <f t="shared" si="895"/>
        <v>0</v>
      </c>
    </row>
    <row r="406" spans="2:44" x14ac:dyDescent="0.25">
      <c r="B406" s="427" t="s">
        <v>542</v>
      </c>
      <c r="C406" s="176" t="s">
        <v>1112</v>
      </c>
      <c r="D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7">
        <f t="shared" si="888"/>
        <v>0</v>
      </c>
      <c r="G406" s="177"/>
      <c r="H406" s="177">
        <f t="shared" si="889"/>
        <v>0</v>
      </c>
      <c r="I406" s="177"/>
      <c r="J406" s="177">
        <f t="shared" si="890"/>
        <v>0</v>
      </c>
      <c r="K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7">
        <f t="shared" si="891"/>
        <v>0</v>
      </c>
      <c r="AF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7">
        <f t="shared" si="892"/>
        <v>0</v>
      </c>
      <c r="AJ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7">
        <f t="shared" si="893"/>
        <v>0</v>
      </c>
      <c r="AN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7">
        <f t="shared" si="894"/>
        <v>0</v>
      </c>
      <c r="AR406" s="177">
        <f t="shared" si="895"/>
        <v>0</v>
      </c>
    </row>
    <row r="407" spans="2:44" x14ac:dyDescent="0.25">
      <c r="B407" s="427" t="s">
        <v>543</v>
      </c>
      <c r="C407" s="176" t="s">
        <v>1113</v>
      </c>
      <c r="D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F407" s="177">
        <f t="shared" si="888"/>
        <v>180000</v>
      </c>
      <c r="G407" s="177"/>
      <c r="H407" s="177">
        <f t="shared" si="889"/>
        <v>180000</v>
      </c>
      <c r="I407" s="177"/>
      <c r="J407" s="177">
        <f t="shared" si="890"/>
        <v>180000</v>
      </c>
      <c r="K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D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7">
        <f t="shared" si="891"/>
        <v>180000</v>
      </c>
      <c r="AF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7">
        <f t="shared" si="892"/>
        <v>0</v>
      </c>
      <c r="AJ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7">
        <f t="shared" si="893"/>
        <v>0</v>
      </c>
      <c r="AN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7">
        <f t="shared" si="894"/>
        <v>0</v>
      </c>
      <c r="AR407" s="177">
        <f t="shared" si="895"/>
        <v>180000</v>
      </c>
    </row>
    <row r="408" spans="2:44" x14ac:dyDescent="0.25">
      <c r="B408" s="427" t="s">
        <v>544</v>
      </c>
      <c r="C408" s="176" t="s">
        <v>1114</v>
      </c>
      <c r="D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7">
        <f t="shared" si="888"/>
        <v>0</v>
      </c>
      <c r="G408" s="177"/>
      <c r="H408" s="177">
        <f t="shared" si="889"/>
        <v>0</v>
      </c>
      <c r="I408" s="177"/>
      <c r="J408" s="177">
        <f t="shared" si="890"/>
        <v>0</v>
      </c>
      <c r="K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7">
        <f t="shared" si="891"/>
        <v>0</v>
      </c>
      <c r="AF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7">
        <f t="shared" si="892"/>
        <v>0</v>
      </c>
      <c r="AJ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7">
        <f t="shared" si="893"/>
        <v>0</v>
      </c>
      <c r="AN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7">
        <f t="shared" si="894"/>
        <v>0</v>
      </c>
      <c r="AR408" s="177">
        <f t="shared" si="895"/>
        <v>0</v>
      </c>
    </row>
    <row r="409" spans="2:44" x14ac:dyDescent="0.25">
      <c r="B409" s="427" t="s">
        <v>545</v>
      </c>
      <c r="C409" s="176" t="s">
        <v>1115</v>
      </c>
      <c r="D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7">
        <f t="shared" si="888"/>
        <v>0</v>
      </c>
      <c r="G409" s="177"/>
      <c r="H409" s="177">
        <f t="shared" si="889"/>
        <v>0</v>
      </c>
      <c r="I409" s="177"/>
      <c r="J409" s="177">
        <f t="shared" si="890"/>
        <v>0</v>
      </c>
      <c r="K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7">
        <f t="shared" si="891"/>
        <v>0</v>
      </c>
      <c r="AF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7">
        <f t="shared" si="892"/>
        <v>0</v>
      </c>
      <c r="AJ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7">
        <f t="shared" si="893"/>
        <v>0</v>
      </c>
      <c r="AN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7">
        <f t="shared" si="894"/>
        <v>0</v>
      </c>
      <c r="AR409" s="177">
        <f t="shared" si="895"/>
        <v>0</v>
      </c>
    </row>
    <row r="410" spans="2:44" x14ac:dyDescent="0.25">
      <c r="B410" s="427" t="s">
        <v>546</v>
      </c>
      <c r="C410" s="176" t="s">
        <v>1116</v>
      </c>
      <c r="D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7">
        <f t="shared" si="888"/>
        <v>0</v>
      </c>
      <c r="G410" s="177"/>
      <c r="H410" s="177">
        <f t="shared" si="889"/>
        <v>0</v>
      </c>
      <c r="I410" s="177"/>
      <c r="J410" s="177">
        <f t="shared" si="890"/>
        <v>0</v>
      </c>
      <c r="K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7">
        <f t="shared" si="891"/>
        <v>0</v>
      </c>
      <c r="AF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7">
        <f t="shared" si="892"/>
        <v>0</v>
      </c>
      <c r="AJ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7">
        <f t="shared" si="893"/>
        <v>0</v>
      </c>
      <c r="AN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7">
        <f t="shared" si="894"/>
        <v>0</v>
      </c>
      <c r="AR410" s="177">
        <f t="shared" si="895"/>
        <v>0</v>
      </c>
    </row>
    <row r="411" spans="2:44" x14ac:dyDescent="0.25">
      <c r="B411" s="427" t="s">
        <v>547</v>
      </c>
      <c r="C411" s="176" t="s">
        <v>1117</v>
      </c>
      <c r="D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7">
        <f t="shared" si="888"/>
        <v>0</v>
      </c>
      <c r="G411" s="177"/>
      <c r="H411" s="177">
        <f t="shared" si="889"/>
        <v>0</v>
      </c>
      <c r="I411" s="177"/>
      <c r="J411" s="177">
        <f t="shared" si="890"/>
        <v>0</v>
      </c>
      <c r="K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7">
        <f t="shared" si="891"/>
        <v>0</v>
      </c>
      <c r="AF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7">
        <f t="shared" si="892"/>
        <v>0</v>
      </c>
      <c r="AJ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7">
        <f t="shared" si="893"/>
        <v>0</v>
      </c>
      <c r="AN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7">
        <f t="shared" si="894"/>
        <v>0</v>
      </c>
      <c r="AR411" s="177">
        <f t="shared" si="895"/>
        <v>0</v>
      </c>
    </row>
    <row r="412" spans="2:44" x14ac:dyDescent="0.25">
      <c r="B412" s="427" t="s">
        <v>548</v>
      </c>
      <c r="C412" s="176" t="s">
        <v>1118</v>
      </c>
      <c r="D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384000</v>
      </c>
      <c r="F412" s="177">
        <f t="shared" si="888"/>
        <v>384000</v>
      </c>
      <c r="G412" s="177"/>
      <c r="H412" s="177">
        <f t="shared" si="889"/>
        <v>384000</v>
      </c>
      <c r="I412" s="177"/>
      <c r="J412" s="177">
        <f t="shared" si="890"/>
        <v>384000</v>
      </c>
      <c r="K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384000</v>
      </c>
      <c r="AD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7">
        <f t="shared" si="891"/>
        <v>384000</v>
      </c>
      <c r="AF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7">
        <f t="shared" si="892"/>
        <v>0</v>
      </c>
      <c r="AJ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7">
        <f t="shared" si="893"/>
        <v>0</v>
      </c>
      <c r="AN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7">
        <f t="shared" si="894"/>
        <v>0</v>
      </c>
      <c r="AR412" s="177">
        <f t="shared" si="895"/>
        <v>384000</v>
      </c>
    </row>
    <row r="413" spans="2:44" x14ac:dyDescent="0.25">
      <c r="B413" s="427" t="s">
        <v>549</v>
      </c>
      <c r="C413" s="176" t="s">
        <v>1119</v>
      </c>
      <c r="D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7">
        <f t="shared" si="888"/>
        <v>0</v>
      </c>
      <c r="G413" s="177"/>
      <c r="H413" s="177">
        <f t="shared" si="889"/>
        <v>0</v>
      </c>
      <c r="I413" s="177"/>
      <c r="J413" s="177">
        <f t="shared" si="890"/>
        <v>0</v>
      </c>
      <c r="K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7">
        <f t="shared" si="891"/>
        <v>0</v>
      </c>
      <c r="AF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7">
        <f t="shared" si="892"/>
        <v>0</v>
      </c>
      <c r="AJ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7">
        <f t="shared" si="893"/>
        <v>0</v>
      </c>
      <c r="AN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7">
        <f t="shared" si="894"/>
        <v>0</v>
      </c>
      <c r="AR413" s="177">
        <f t="shared" si="895"/>
        <v>0</v>
      </c>
    </row>
    <row r="414" spans="2:44" x14ac:dyDescent="0.25">
      <c r="B414" s="427" t="s">
        <v>550</v>
      </c>
      <c r="C414" s="176" t="s">
        <v>1120</v>
      </c>
      <c r="D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7">
        <f t="shared" si="888"/>
        <v>0</v>
      </c>
      <c r="G414" s="177"/>
      <c r="H414" s="177">
        <f t="shared" si="889"/>
        <v>0</v>
      </c>
      <c r="I414" s="177"/>
      <c r="J414" s="177">
        <f t="shared" si="890"/>
        <v>0</v>
      </c>
      <c r="K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7">
        <f t="shared" si="891"/>
        <v>0</v>
      </c>
      <c r="AF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7">
        <f t="shared" si="892"/>
        <v>0</v>
      </c>
      <c r="AJ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7">
        <f t="shared" si="893"/>
        <v>0</v>
      </c>
      <c r="AN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7">
        <f t="shared" si="894"/>
        <v>0</v>
      </c>
      <c r="AR414" s="177">
        <f t="shared" si="895"/>
        <v>0</v>
      </c>
    </row>
    <row r="415" spans="2:44" x14ac:dyDescent="0.25">
      <c r="B415" s="427" t="s">
        <v>551</v>
      </c>
      <c r="C415" s="176" t="s">
        <v>1121</v>
      </c>
      <c r="D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7">
        <f t="shared" si="888"/>
        <v>0</v>
      </c>
      <c r="G415" s="177"/>
      <c r="H415" s="177">
        <f t="shared" si="889"/>
        <v>0</v>
      </c>
      <c r="I415" s="177"/>
      <c r="J415" s="177">
        <f t="shared" si="890"/>
        <v>0</v>
      </c>
      <c r="K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7">
        <f t="shared" si="891"/>
        <v>0</v>
      </c>
      <c r="AF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7">
        <f t="shared" si="892"/>
        <v>0</v>
      </c>
      <c r="AJ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7">
        <f t="shared" si="893"/>
        <v>0</v>
      </c>
      <c r="AN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7">
        <f t="shared" si="894"/>
        <v>0</v>
      </c>
      <c r="AR415" s="177">
        <f t="shared" si="895"/>
        <v>0</v>
      </c>
    </row>
    <row r="416" spans="2:44" x14ac:dyDescent="0.25">
      <c r="B416" s="427" t="s">
        <v>552</v>
      </c>
      <c r="C416" s="176" t="s">
        <v>1122</v>
      </c>
      <c r="D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7">
        <f t="shared" si="888"/>
        <v>0</v>
      </c>
      <c r="G416" s="177"/>
      <c r="H416" s="177">
        <f t="shared" si="889"/>
        <v>0</v>
      </c>
      <c r="I416" s="177"/>
      <c r="J416" s="177">
        <f t="shared" si="890"/>
        <v>0</v>
      </c>
      <c r="K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7">
        <f t="shared" si="891"/>
        <v>0</v>
      </c>
      <c r="AF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7">
        <f t="shared" si="892"/>
        <v>0</v>
      </c>
      <c r="AJ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7">
        <f t="shared" si="893"/>
        <v>0</v>
      </c>
      <c r="AN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7">
        <f t="shared" si="894"/>
        <v>0</v>
      </c>
      <c r="AR416" s="177">
        <f t="shared" si="895"/>
        <v>0</v>
      </c>
    </row>
    <row r="417" spans="2:44" x14ac:dyDescent="0.25">
      <c r="B417" s="427" t="s">
        <v>553</v>
      </c>
      <c r="C417" s="176" t="s">
        <v>1123</v>
      </c>
      <c r="D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7">
        <f t="shared" si="888"/>
        <v>0</v>
      </c>
      <c r="G417" s="177"/>
      <c r="H417" s="177">
        <f t="shared" si="889"/>
        <v>0</v>
      </c>
      <c r="I417" s="177"/>
      <c r="J417" s="177">
        <f t="shared" si="890"/>
        <v>0</v>
      </c>
      <c r="K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7">
        <f t="shared" si="891"/>
        <v>0</v>
      </c>
      <c r="AF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7">
        <f t="shared" si="892"/>
        <v>0</v>
      </c>
      <c r="AJ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7">
        <f t="shared" si="893"/>
        <v>0</v>
      </c>
      <c r="AN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7">
        <f t="shared" si="894"/>
        <v>0</v>
      </c>
      <c r="AR417" s="177">
        <f t="shared" si="895"/>
        <v>0</v>
      </c>
    </row>
    <row r="418" spans="2:44" x14ac:dyDescent="0.25">
      <c r="B418" s="427" t="s">
        <v>554</v>
      </c>
      <c r="C418" s="176" t="s">
        <v>1124</v>
      </c>
      <c r="D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7">
        <f t="shared" si="888"/>
        <v>0</v>
      </c>
      <c r="G418" s="177"/>
      <c r="H418" s="177">
        <f t="shared" si="889"/>
        <v>0</v>
      </c>
      <c r="I418" s="177"/>
      <c r="J418" s="177">
        <f t="shared" si="890"/>
        <v>0</v>
      </c>
      <c r="K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7">
        <f t="shared" si="891"/>
        <v>0</v>
      </c>
      <c r="AF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7">
        <f t="shared" si="892"/>
        <v>0</v>
      </c>
      <c r="AJ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7">
        <f t="shared" si="893"/>
        <v>0</v>
      </c>
      <c r="AN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7">
        <f t="shared" si="894"/>
        <v>0</v>
      </c>
      <c r="AR418" s="177">
        <f t="shared" si="895"/>
        <v>0</v>
      </c>
    </row>
    <row r="419" spans="2:44" x14ac:dyDescent="0.25">
      <c r="B419" s="427" t="s">
        <v>555</v>
      </c>
      <c r="C419" s="176" t="s">
        <v>1125</v>
      </c>
      <c r="D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7">
        <f t="shared" si="888"/>
        <v>0</v>
      </c>
      <c r="G419" s="177"/>
      <c r="H419" s="177">
        <f t="shared" si="889"/>
        <v>0</v>
      </c>
      <c r="I419" s="177"/>
      <c r="J419" s="177">
        <f t="shared" si="890"/>
        <v>0</v>
      </c>
      <c r="K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7">
        <f t="shared" si="891"/>
        <v>0</v>
      </c>
      <c r="AF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7">
        <f t="shared" si="892"/>
        <v>0</v>
      </c>
      <c r="AJ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7">
        <f t="shared" si="893"/>
        <v>0</v>
      </c>
      <c r="AN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7">
        <f t="shared" si="894"/>
        <v>0</v>
      </c>
      <c r="AR419" s="177">
        <f t="shared" si="895"/>
        <v>0</v>
      </c>
    </row>
    <row r="420" spans="2:44" x14ac:dyDescent="0.25">
      <c r="B420" s="427" t="s">
        <v>556</v>
      </c>
      <c r="C420" s="176" t="s">
        <v>1126</v>
      </c>
      <c r="D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710949</v>
      </c>
      <c r="F420" s="177">
        <f t="shared" ref="F420:F428" si="896">D420+E420</f>
        <v>710949</v>
      </c>
      <c r="G420" s="177"/>
      <c r="H420" s="177">
        <f t="shared" ref="H420:H428" si="897">F420-G420</f>
        <v>710949</v>
      </c>
      <c r="I420" s="177"/>
      <c r="J420" s="177">
        <f t="shared" ref="J420:J428" si="898">F420-I420</f>
        <v>710949</v>
      </c>
      <c r="K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710949</v>
      </c>
      <c r="W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156431</v>
      </c>
      <c r="AD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7">
        <f t="shared" ref="AE420:AE428" si="899">AB420+AC420+AD420</f>
        <v>156431</v>
      </c>
      <c r="AF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7">
        <f t="shared" ref="AI420:AI428" si="900">AF420+AG420+AH420</f>
        <v>0</v>
      </c>
      <c r="AJ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554518</v>
      </c>
      <c r="AK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7">
        <f t="shared" ref="AM420:AM428" si="901">AJ420+AK420+AL420</f>
        <v>554518</v>
      </c>
      <c r="AN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7">
        <f t="shared" ref="AQ420:AQ428" si="902">AN420+AO420+AP420</f>
        <v>0</v>
      </c>
      <c r="AR420" s="177">
        <f t="shared" ref="AR420:AR428" si="903">AE420+AI420+AM420+AQ420</f>
        <v>710949</v>
      </c>
    </row>
    <row r="421" spans="2:44" x14ac:dyDescent="0.25">
      <c r="B421" s="427" t="s">
        <v>557</v>
      </c>
      <c r="C421" s="176" t="s">
        <v>1127</v>
      </c>
      <c r="D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7">
        <f t="shared" si="896"/>
        <v>0</v>
      </c>
      <c r="G421" s="177"/>
      <c r="H421" s="177">
        <f t="shared" si="897"/>
        <v>0</v>
      </c>
      <c r="I421" s="177"/>
      <c r="J421" s="177">
        <f t="shared" si="898"/>
        <v>0</v>
      </c>
      <c r="K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7">
        <f t="shared" si="899"/>
        <v>0</v>
      </c>
      <c r="AF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7">
        <f t="shared" si="900"/>
        <v>0</v>
      </c>
      <c r="AJ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7">
        <f t="shared" si="901"/>
        <v>0</v>
      </c>
      <c r="AN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7">
        <f t="shared" si="902"/>
        <v>0</v>
      </c>
      <c r="AR421" s="177">
        <f t="shared" si="903"/>
        <v>0</v>
      </c>
    </row>
    <row r="422" spans="2:44" x14ac:dyDescent="0.25">
      <c r="B422" s="427" t="s">
        <v>558</v>
      </c>
      <c r="C422" s="176" t="s">
        <v>1128</v>
      </c>
      <c r="D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7">
        <f t="shared" si="896"/>
        <v>0</v>
      </c>
      <c r="G422" s="177"/>
      <c r="H422" s="177">
        <f t="shared" si="897"/>
        <v>0</v>
      </c>
      <c r="I422" s="177"/>
      <c r="J422" s="177">
        <f t="shared" si="898"/>
        <v>0</v>
      </c>
      <c r="K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7">
        <f t="shared" si="899"/>
        <v>0</v>
      </c>
      <c r="AF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7">
        <f t="shared" si="900"/>
        <v>0</v>
      </c>
      <c r="AJ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7">
        <f t="shared" si="901"/>
        <v>0</v>
      </c>
      <c r="AN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7">
        <f t="shared" si="902"/>
        <v>0</v>
      </c>
      <c r="AR422" s="177">
        <f t="shared" si="903"/>
        <v>0</v>
      </c>
    </row>
    <row r="423" spans="2:44" x14ac:dyDescent="0.25">
      <c r="B423" s="427" t="s">
        <v>559</v>
      </c>
      <c r="C423" s="176" t="s">
        <v>1129</v>
      </c>
      <c r="D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7">
        <f t="shared" si="896"/>
        <v>0</v>
      </c>
      <c r="G423" s="177"/>
      <c r="H423" s="177">
        <f t="shared" si="897"/>
        <v>0</v>
      </c>
      <c r="I423" s="177"/>
      <c r="J423" s="177">
        <f t="shared" si="898"/>
        <v>0</v>
      </c>
      <c r="K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7">
        <f t="shared" si="899"/>
        <v>0</v>
      </c>
      <c r="AF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7">
        <f t="shared" si="900"/>
        <v>0</v>
      </c>
      <c r="AJ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7">
        <f t="shared" si="901"/>
        <v>0</v>
      </c>
      <c r="AN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7">
        <f t="shared" si="902"/>
        <v>0</v>
      </c>
      <c r="AR423" s="177">
        <f t="shared" si="903"/>
        <v>0</v>
      </c>
    </row>
    <row r="424" spans="2:44" x14ac:dyDescent="0.25">
      <c r="B424" s="427" t="s">
        <v>560</v>
      </c>
      <c r="C424" s="176" t="s">
        <v>1130</v>
      </c>
      <c r="D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7">
        <f t="shared" si="896"/>
        <v>0</v>
      </c>
      <c r="G424" s="177"/>
      <c r="H424" s="177">
        <f t="shared" si="897"/>
        <v>0</v>
      </c>
      <c r="I424" s="177"/>
      <c r="J424" s="177">
        <f t="shared" si="898"/>
        <v>0</v>
      </c>
      <c r="K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7">
        <f t="shared" si="899"/>
        <v>0</v>
      </c>
      <c r="AF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7">
        <f t="shared" si="900"/>
        <v>0</v>
      </c>
      <c r="AJ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7">
        <f t="shared" si="901"/>
        <v>0</v>
      </c>
      <c r="AN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7">
        <f t="shared" si="902"/>
        <v>0</v>
      </c>
      <c r="AR424" s="177">
        <f t="shared" si="903"/>
        <v>0</v>
      </c>
    </row>
    <row r="425" spans="2:44" x14ac:dyDescent="0.25">
      <c r="B425" s="427" t="s">
        <v>561</v>
      </c>
      <c r="C425" s="176" t="s">
        <v>1131</v>
      </c>
      <c r="D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7">
        <f t="shared" si="896"/>
        <v>0</v>
      </c>
      <c r="G425" s="177"/>
      <c r="H425" s="177">
        <f t="shared" si="897"/>
        <v>0</v>
      </c>
      <c r="I425" s="177"/>
      <c r="J425" s="177">
        <f t="shared" si="898"/>
        <v>0</v>
      </c>
      <c r="K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7">
        <f t="shared" si="899"/>
        <v>0</v>
      </c>
      <c r="AF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7">
        <f t="shared" si="900"/>
        <v>0</v>
      </c>
      <c r="AJ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7">
        <f t="shared" si="901"/>
        <v>0</v>
      </c>
      <c r="AN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7">
        <f t="shared" si="902"/>
        <v>0</v>
      </c>
      <c r="AR425" s="177">
        <f t="shared" si="903"/>
        <v>0</v>
      </c>
    </row>
    <row r="426" spans="2:44" x14ac:dyDescent="0.25">
      <c r="B426" s="427" t="s">
        <v>562</v>
      </c>
      <c r="C426" s="176" t="s">
        <v>1132</v>
      </c>
      <c r="D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7">
        <f t="shared" si="896"/>
        <v>0</v>
      </c>
      <c r="G426" s="177"/>
      <c r="H426" s="177">
        <f t="shared" si="897"/>
        <v>0</v>
      </c>
      <c r="I426" s="177"/>
      <c r="J426" s="177">
        <f t="shared" si="898"/>
        <v>0</v>
      </c>
      <c r="K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7">
        <f t="shared" si="899"/>
        <v>0</v>
      </c>
      <c r="AF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7">
        <f t="shared" si="900"/>
        <v>0</v>
      </c>
      <c r="AJ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7">
        <f t="shared" si="901"/>
        <v>0</v>
      </c>
      <c r="AN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7">
        <f t="shared" si="902"/>
        <v>0</v>
      </c>
      <c r="AR426" s="177">
        <f t="shared" si="903"/>
        <v>0</v>
      </c>
    </row>
    <row r="427" spans="2:44" x14ac:dyDescent="0.25">
      <c r="B427" s="427" t="s">
        <v>563</v>
      </c>
      <c r="C427" s="176" t="s">
        <v>1133</v>
      </c>
      <c r="D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7">
        <f t="shared" si="896"/>
        <v>0</v>
      </c>
      <c r="G427" s="177"/>
      <c r="H427" s="177">
        <f t="shared" si="897"/>
        <v>0</v>
      </c>
      <c r="I427" s="177"/>
      <c r="J427" s="177">
        <f t="shared" si="898"/>
        <v>0</v>
      </c>
      <c r="K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7">
        <f t="shared" si="899"/>
        <v>0</v>
      </c>
      <c r="AF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7">
        <f t="shared" si="900"/>
        <v>0</v>
      </c>
      <c r="AJ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7">
        <f t="shared" si="901"/>
        <v>0</v>
      </c>
      <c r="AN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7">
        <f t="shared" si="902"/>
        <v>0</v>
      </c>
      <c r="AR427" s="177">
        <f t="shared" si="903"/>
        <v>0</v>
      </c>
    </row>
    <row r="428" spans="2:44" x14ac:dyDescent="0.25">
      <c r="B428" s="427" t="s">
        <v>564</v>
      </c>
      <c r="C428" s="176" t="s">
        <v>1128</v>
      </c>
      <c r="D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7">
        <f t="shared" si="896"/>
        <v>0</v>
      </c>
      <c r="G428" s="177"/>
      <c r="H428" s="177">
        <f t="shared" si="897"/>
        <v>0</v>
      </c>
      <c r="I428" s="177"/>
      <c r="J428" s="177">
        <f t="shared" si="898"/>
        <v>0</v>
      </c>
      <c r="K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7">
        <f t="shared" si="899"/>
        <v>0</v>
      </c>
      <c r="AF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7">
        <f t="shared" si="900"/>
        <v>0</v>
      </c>
      <c r="AJ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7">
        <f t="shared" si="901"/>
        <v>0</v>
      </c>
      <c r="AN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7">
        <f t="shared" si="902"/>
        <v>0</v>
      </c>
      <c r="AR428" s="177">
        <f t="shared" si="903"/>
        <v>0</v>
      </c>
    </row>
    <row r="429" spans="2:44" x14ac:dyDescent="0.25">
      <c r="B429" s="427" t="s">
        <v>565</v>
      </c>
      <c r="C429" s="176" t="s">
        <v>1134</v>
      </c>
      <c r="D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7">
        <f t="shared" ref="F429:F444" si="904">D429+E429</f>
        <v>0</v>
      </c>
      <c r="G429" s="177"/>
      <c r="H429" s="177">
        <f t="shared" ref="H429:H444" si="905">F429-G429</f>
        <v>0</v>
      </c>
      <c r="I429" s="177"/>
      <c r="J429" s="177">
        <f t="shared" ref="J429:J444" si="906">F429-I429</f>
        <v>0</v>
      </c>
      <c r="K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7">
        <f t="shared" ref="AE429:AE444" si="907">AB429+AC429+AD429</f>
        <v>0</v>
      </c>
      <c r="AF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7">
        <f t="shared" ref="AI429:AI444" si="908">AF429+AG429+AH429</f>
        <v>0</v>
      </c>
      <c r="AJ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7">
        <f t="shared" ref="AM429:AM444" si="909">AJ429+AK429+AL429</f>
        <v>0</v>
      </c>
      <c r="AN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7">
        <f t="shared" ref="AQ429:AQ444" si="910">AN429+AO429+AP429</f>
        <v>0</v>
      </c>
      <c r="AR429" s="177">
        <f t="shared" ref="AR429:AR444" si="911">AE429+AI429+AM429+AQ429</f>
        <v>0</v>
      </c>
    </row>
    <row r="430" spans="2:44" x14ac:dyDescent="0.25">
      <c r="B430" s="427" t="s">
        <v>566</v>
      </c>
      <c r="C430" s="176" t="s">
        <v>1135</v>
      </c>
      <c r="D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7">
        <f t="shared" si="904"/>
        <v>0</v>
      </c>
      <c r="G430" s="177"/>
      <c r="H430" s="177">
        <f t="shared" si="905"/>
        <v>0</v>
      </c>
      <c r="I430" s="177"/>
      <c r="J430" s="177">
        <f t="shared" si="906"/>
        <v>0</v>
      </c>
      <c r="K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7">
        <f t="shared" si="907"/>
        <v>0</v>
      </c>
      <c r="AF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7">
        <f t="shared" si="908"/>
        <v>0</v>
      </c>
      <c r="AJ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7">
        <f t="shared" si="909"/>
        <v>0</v>
      </c>
      <c r="AN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7">
        <f t="shared" si="910"/>
        <v>0</v>
      </c>
      <c r="AR430" s="177">
        <f t="shared" si="911"/>
        <v>0</v>
      </c>
    </row>
    <row r="431" spans="2:44" x14ac:dyDescent="0.25">
      <c r="B431" s="427" t="s">
        <v>567</v>
      </c>
      <c r="C431" s="176" t="s">
        <v>1136</v>
      </c>
      <c r="D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7">
        <f t="shared" si="904"/>
        <v>0</v>
      </c>
      <c r="G431" s="177"/>
      <c r="H431" s="177">
        <f t="shared" si="905"/>
        <v>0</v>
      </c>
      <c r="I431" s="177"/>
      <c r="J431" s="177">
        <f t="shared" si="906"/>
        <v>0</v>
      </c>
      <c r="K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7">
        <f t="shared" si="907"/>
        <v>0</v>
      </c>
      <c r="AF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7">
        <f t="shared" si="908"/>
        <v>0</v>
      </c>
      <c r="AJ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7">
        <f t="shared" si="909"/>
        <v>0</v>
      </c>
      <c r="AN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7">
        <f t="shared" si="910"/>
        <v>0</v>
      </c>
      <c r="AR431" s="177">
        <f t="shared" si="911"/>
        <v>0</v>
      </c>
    </row>
    <row r="432" spans="2:44" x14ac:dyDescent="0.25">
      <c r="B432" s="427" t="s">
        <v>568</v>
      </c>
      <c r="C432" s="176" t="s">
        <v>1137</v>
      </c>
      <c r="D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7">
        <f t="shared" si="904"/>
        <v>0</v>
      </c>
      <c r="G432" s="177"/>
      <c r="H432" s="177">
        <f t="shared" si="905"/>
        <v>0</v>
      </c>
      <c r="I432" s="177"/>
      <c r="J432" s="177">
        <f t="shared" si="906"/>
        <v>0</v>
      </c>
      <c r="K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7">
        <f t="shared" si="907"/>
        <v>0</v>
      </c>
      <c r="AF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7">
        <f t="shared" si="908"/>
        <v>0</v>
      </c>
      <c r="AJ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7">
        <f t="shared" si="909"/>
        <v>0</v>
      </c>
      <c r="AN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7">
        <f t="shared" si="910"/>
        <v>0</v>
      </c>
      <c r="AR432" s="177">
        <f t="shared" si="911"/>
        <v>0</v>
      </c>
    </row>
    <row r="433" spans="2:44" x14ac:dyDescent="0.25">
      <c r="B433" s="427" t="s">
        <v>569</v>
      </c>
      <c r="C433" s="176" t="s">
        <v>1138</v>
      </c>
      <c r="D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7">
        <f t="shared" si="904"/>
        <v>0</v>
      </c>
      <c r="G433" s="177"/>
      <c r="H433" s="177">
        <f t="shared" si="905"/>
        <v>0</v>
      </c>
      <c r="I433" s="177"/>
      <c r="J433" s="177">
        <f t="shared" si="906"/>
        <v>0</v>
      </c>
      <c r="K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7">
        <f t="shared" si="907"/>
        <v>0</v>
      </c>
      <c r="AF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7">
        <f t="shared" si="908"/>
        <v>0</v>
      </c>
      <c r="AJ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7">
        <f t="shared" si="909"/>
        <v>0</v>
      </c>
      <c r="AN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7">
        <f t="shared" si="910"/>
        <v>0</v>
      </c>
      <c r="AR433" s="177">
        <f t="shared" si="911"/>
        <v>0</v>
      </c>
    </row>
    <row r="434" spans="2:44" x14ac:dyDescent="0.25">
      <c r="B434" s="427" t="s">
        <v>570</v>
      </c>
      <c r="C434" s="176" t="s">
        <v>1139</v>
      </c>
      <c r="D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7">
        <f t="shared" si="904"/>
        <v>0</v>
      </c>
      <c r="G434" s="177"/>
      <c r="H434" s="177">
        <f t="shared" si="905"/>
        <v>0</v>
      </c>
      <c r="I434" s="177"/>
      <c r="J434" s="177">
        <f t="shared" si="906"/>
        <v>0</v>
      </c>
      <c r="K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7">
        <f t="shared" si="907"/>
        <v>0</v>
      </c>
      <c r="AF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7">
        <f t="shared" si="908"/>
        <v>0</v>
      </c>
      <c r="AJ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7">
        <f t="shared" si="909"/>
        <v>0</v>
      </c>
      <c r="AN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7">
        <f t="shared" si="910"/>
        <v>0</v>
      </c>
      <c r="AR434" s="177">
        <f t="shared" si="911"/>
        <v>0</v>
      </c>
    </row>
    <row r="435" spans="2:44" x14ac:dyDescent="0.25">
      <c r="B435" s="427" t="s">
        <v>571</v>
      </c>
      <c r="C435" s="176" t="s">
        <v>1140</v>
      </c>
      <c r="D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7">
        <f t="shared" si="904"/>
        <v>0</v>
      </c>
      <c r="G435" s="177"/>
      <c r="H435" s="177">
        <f t="shared" si="905"/>
        <v>0</v>
      </c>
      <c r="I435" s="177"/>
      <c r="J435" s="177">
        <f t="shared" si="906"/>
        <v>0</v>
      </c>
      <c r="K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7">
        <f t="shared" si="907"/>
        <v>0</v>
      </c>
      <c r="AF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7">
        <f t="shared" si="908"/>
        <v>0</v>
      </c>
      <c r="AJ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7">
        <f t="shared" si="909"/>
        <v>0</v>
      </c>
      <c r="AN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7">
        <f t="shared" si="910"/>
        <v>0</v>
      </c>
      <c r="AR435" s="177">
        <f t="shared" si="911"/>
        <v>0</v>
      </c>
    </row>
    <row r="436" spans="2:44" x14ac:dyDescent="0.25">
      <c r="B436" s="427" t="s">
        <v>572</v>
      </c>
      <c r="C436" s="176" t="s">
        <v>1141</v>
      </c>
      <c r="D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7">
        <f t="shared" si="904"/>
        <v>0</v>
      </c>
      <c r="G436" s="177"/>
      <c r="H436" s="177">
        <f t="shared" si="905"/>
        <v>0</v>
      </c>
      <c r="I436" s="177"/>
      <c r="J436" s="177">
        <f t="shared" si="906"/>
        <v>0</v>
      </c>
      <c r="K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7">
        <f t="shared" si="907"/>
        <v>0</v>
      </c>
      <c r="AF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7">
        <f t="shared" si="908"/>
        <v>0</v>
      </c>
      <c r="AJ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7">
        <f t="shared" si="909"/>
        <v>0</v>
      </c>
      <c r="AN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7">
        <f t="shared" si="910"/>
        <v>0</v>
      </c>
      <c r="AR436" s="177">
        <f t="shared" si="911"/>
        <v>0</v>
      </c>
    </row>
    <row r="437" spans="2:44" x14ac:dyDescent="0.25">
      <c r="B437" s="427" t="s">
        <v>573</v>
      </c>
      <c r="C437" s="176" t="s">
        <v>1142</v>
      </c>
      <c r="D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7">
        <f t="shared" si="904"/>
        <v>0</v>
      </c>
      <c r="G437" s="177"/>
      <c r="H437" s="177">
        <f t="shared" si="905"/>
        <v>0</v>
      </c>
      <c r="I437" s="177"/>
      <c r="J437" s="177">
        <f t="shared" si="906"/>
        <v>0</v>
      </c>
      <c r="K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7">
        <f t="shared" si="907"/>
        <v>0</v>
      </c>
      <c r="AF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7">
        <f t="shared" si="908"/>
        <v>0</v>
      </c>
      <c r="AJ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7">
        <f t="shared" si="909"/>
        <v>0</v>
      </c>
      <c r="AN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7">
        <f t="shared" si="910"/>
        <v>0</v>
      </c>
      <c r="AR437" s="177">
        <f t="shared" si="911"/>
        <v>0</v>
      </c>
    </row>
    <row r="438" spans="2:44" x14ac:dyDescent="0.25">
      <c r="B438" s="427" t="s">
        <v>574</v>
      </c>
      <c r="C438" s="176" t="s">
        <v>1143</v>
      </c>
      <c r="D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7">
        <f t="shared" si="904"/>
        <v>0</v>
      </c>
      <c r="G438" s="177"/>
      <c r="H438" s="177">
        <f t="shared" si="905"/>
        <v>0</v>
      </c>
      <c r="I438" s="177"/>
      <c r="J438" s="177">
        <f t="shared" si="906"/>
        <v>0</v>
      </c>
      <c r="K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7">
        <f t="shared" si="907"/>
        <v>0</v>
      </c>
      <c r="AF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7">
        <f t="shared" si="908"/>
        <v>0</v>
      </c>
      <c r="AJ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7">
        <f t="shared" si="909"/>
        <v>0</v>
      </c>
      <c r="AN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7">
        <f t="shared" si="910"/>
        <v>0</v>
      </c>
      <c r="AR438" s="177">
        <f t="shared" si="911"/>
        <v>0</v>
      </c>
    </row>
    <row r="439" spans="2:44" x14ac:dyDescent="0.25">
      <c r="B439" s="427" t="s">
        <v>575</v>
      </c>
      <c r="C439" s="176" t="s">
        <v>1144</v>
      </c>
      <c r="D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7">
        <f t="shared" si="904"/>
        <v>0</v>
      </c>
      <c r="G439" s="177"/>
      <c r="H439" s="177">
        <f t="shared" si="905"/>
        <v>0</v>
      </c>
      <c r="I439" s="177"/>
      <c r="J439" s="177">
        <f t="shared" si="906"/>
        <v>0</v>
      </c>
      <c r="K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7">
        <f t="shared" si="907"/>
        <v>0</v>
      </c>
      <c r="AF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7">
        <f t="shared" si="908"/>
        <v>0</v>
      </c>
      <c r="AJ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7">
        <f t="shared" si="909"/>
        <v>0</v>
      </c>
      <c r="AN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7">
        <f t="shared" si="910"/>
        <v>0</v>
      </c>
      <c r="AR439" s="177">
        <f t="shared" si="911"/>
        <v>0</v>
      </c>
    </row>
    <row r="440" spans="2:44" x14ac:dyDescent="0.25">
      <c r="B440" s="427" t="s">
        <v>576</v>
      </c>
      <c r="C440" s="176" t="s">
        <v>1145</v>
      </c>
      <c r="D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7">
        <f t="shared" si="904"/>
        <v>0</v>
      </c>
      <c r="G440" s="177"/>
      <c r="H440" s="177">
        <f t="shared" si="905"/>
        <v>0</v>
      </c>
      <c r="I440" s="177"/>
      <c r="J440" s="177">
        <f t="shared" si="906"/>
        <v>0</v>
      </c>
      <c r="K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7">
        <f t="shared" si="907"/>
        <v>0</v>
      </c>
      <c r="AF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7">
        <f t="shared" si="908"/>
        <v>0</v>
      </c>
      <c r="AJ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7">
        <f t="shared" si="909"/>
        <v>0</v>
      </c>
      <c r="AN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7">
        <f t="shared" si="910"/>
        <v>0</v>
      </c>
      <c r="AR440" s="177">
        <f t="shared" si="911"/>
        <v>0</v>
      </c>
    </row>
    <row r="441" spans="2:44" x14ac:dyDescent="0.25">
      <c r="B441" s="427" t="s">
        <v>577</v>
      </c>
      <c r="C441" s="176" t="s">
        <v>1146</v>
      </c>
      <c r="D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7">
        <f t="shared" si="904"/>
        <v>0</v>
      </c>
      <c r="G441" s="177"/>
      <c r="H441" s="177">
        <f t="shared" si="905"/>
        <v>0</v>
      </c>
      <c r="I441" s="177"/>
      <c r="J441" s="177">
        <f t="shared" si="906"/>
        <v>0</v>
      </c>
      <c r="K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7">
        <f t="shared" si="907"/>
        <v>0</v>
      </c>
      <c r="AF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7">
        <f t="shared" si="908"/>
        <v>0</v>
      </c>
      <c r="AJ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7">
        <f t="shared" si="909"/>
        <v>0</v>
      </c>
      <c r="AN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7">
        <f t="shared" si="910"/>
        <v>0</v>
      </c>
      <c r="AR441" s="177">
        <f t="shared" si="911"/>
        <v>0</v>
      </c>
    </row>
    <row r="442" spans="2:44" x14ac:dyDescent="0.25">
      <c r="B442" s="427" t="s">
        <v>578</v>
      </c>
      <c r="C442" s="176" t="s">
        <v>1147</v>
      </c>
      <c r="D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7">
        <f t="shared" si="904"/>
        <v>0</v>
      </c>
      <c r="G442" s="177"/>
      <c r="H442" s="177">
        <f t="shared" si="905"/>
        <v>0</v>
      </c>
      <c r="I442" s="177"/>
      <c r="J442" s="177">
        <f t="shared" si="906"/>
        <v>0</v>
      </c>
      <c r="K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7">
        <f t="shared" si="907"/>
        <v>0</v>
      </c>
      <c r="AF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7">
        <f t="shared" si="908"/>
        <v>0</v>
      </c>
      <c r="AJ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7">
        <f t="shared" si="909"/>
        <v>0</v>
      </c>
      <c r="AN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7">
        <f t="shared" si="910"/>
        <v>0</v>
      </c>
      <c r="AR442" s="177">
        <f t="shared" si="911"/>
        <v>0</v>
      </c>
    </row>
    <row r="443" spans="2:44" x14ac:dyDescent="0.25">
      <c r="B443" s="427" t="s">
        <v>579</v>
      </c>
      <c r="C443" s="176" t="s">
        <v>1148</v>
      </c>
      <c r="D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7">
        <f t="shared" si="904"/>
        <v>0</v>
      </c>
      <c r="G443" s="177"/>
      <c r="H443" s="177">
        <f t="shared" si="905"/>
        <v>0</v>
      </c>
      <c r="I443" s="177"/>
      <c r="J443" s="177">
        <f t="shared" si="906"/>
        <v>0</v>
      </c>
      <c r="K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7">
        <f t="shared" si="907"/>
        <v>0</v>
      </c>
      <c r="AF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7">
        <f t="shared" si="908"/>
        <v>0</v>
      </c>
      <c r="AJ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7">
        <f t="shared" si="909"/>
        <v>0</v>
      </c>
      <c r="AN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7">
        <f t="shared" si="910"/>
        <v>0</v>
      </c>
      <c r="AR443" s="177">
        <f t="shared" si="911"/>
        <v>0</v>
      </c>
    </row>
    <row r="444" spans="2:44" x14ac:dyDescent="0.25">
      <c r="B444" s="427" t="s">
        <v>580</v>
      </c>
      <c r="C444" s="176" t="s">
        <v>1149</v>
      </c>
      <c r="D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7">
        <f t="shared" si="904"/>
        <v>0</v>
      </c>
      <c r="G444" s="177"/>
      <c r="H444" s="177">
        <f t="shared" si="905"/>
        <v>0</v>
      </c>
      <c r="I444" s="177"/>
      <c r="J444" s="177">
        <f t="shared" si="906"/>
        <v>0</v>
      </c>
      <c r="K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7">
        <f t="shared" si="907"/>
        <v>0</v>
      </c>
      <c r="AF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7">
        <f t="shared" si="908"/>
        <v>0</v>
      </c>
      <c r="AJ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7">
        <f t="shared" si="909"/>
        <v>0</v>
      </c>
      <c r="AN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7">
        <f t="shared" si="910"/>
        <v>0</v>
      </c>
      <c r="AR444" s="177">
        <f t="shared" si="911"/>
        <v>0</v>
      </c>
    </row>
    <row r="445" spans="2:44" x14ac:dyDescent="0.25">
      <c r="B445" s="427" t="s">
        <v>581</v>
      </c>
      <c r="C445" s="176" t="s">
        <v>1150</v>
      </c>
      <c r="D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7">
        <f>D445+E445</f>
        <v>0</v>
      </c>
      <c r="G445" s="177"/>
      <c r="H445" s="177">
        <f>F445-G445</f>
        <v>0</v>
      </c>
      <c r="I445" s="177"/>
      <c r="J445" s="177">
        <f>F445-I445</f>
        <v>0</v>
      </c>
      <c r="K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7">
        <f>AB445+AC445+AD445</f>
        <v>0</v>
      </c>
      <c r="AF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7">
        <f>AF445+AG445+AH445</f>
        <v>0</v>
      </c>
      <c r="AJ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7">
        <f>AJ445+AK445+AL445</f>
        <v>0</v>
      </c>
      <c r="AN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7">
        <f>AN445+AO445+AP445</f>
        <v>0</v>
      </c>
      <c r="AR445" s="177">
        <f>AE445+AI445+AM445+AQ445</f>
        <v>0</v>
      </c>
    </row>
    <row r="446" spans="2:44" x14ac:dyDescent="0.25">
      <c r="B446" s="427" t="s">
        <v>582</v>
      </c>
      <c r="C446" s="176" t="s">
        <v>1151</v>
      </c>
      <c r="D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7">
        <f>D446+E446</f>
        <v>0</v>
      </c>
      <c r="G446" s="177"/>
      <c r="H446" s="177">
        <f>F446-G446</f>
        <v>0</v>
      </c>
      <c r="I446" s="177"/>
      <c r="J446" s="177">
        <f>F446-I446</f>
        <v>0</v>
      </c>
      <c r="K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7">
        <f>AB446+AC446+AD446</f>
        <v>0</v>
      </c>
      <c r="AF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7">
        <f>AF446+AG446+AH446</f>
        <v>0</v>
      </c>
      <c r="AJ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7">
        <f>AJ446+AK446+AL446</f>
        <v>0</v>
      </c>
      <c r="AN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7">
        <f>AN446+AO446+AP446</f>
        <v>0</v>
      </c>
      <c r="AR446" s="177">
        <f>AE446+AI446+AM446+AQ446</f>
        <v>0</v>
      </c>
    </row>
    <row r="447" spans="2:44" x14ac:dyDescent="0.25">
      <c r="B447" s="427" t="s">
        <v>583</v>
      </c>
      <c r="C447" s="176" t="s">
        <v>1152</v>
      </c>
      <c r="D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7">
        <f>D447+E447</f>
        <v>0</v>
      </c>
      <c r="G447" s="177"/>
      <c r="H447" s="177">
        <f>F447-G447</f>
        <v>0</v>
      </c>
      <c r="I447" s="177"/>
      <c r="J447" s="177">
        <f>F447-I447</f>
        <v>0</v>
      </c>
      <c r="K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7">
        <f>AB447+AC447+AD447</f>
        <v>0</v>
      </c>
      <c r="AF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7">
        <f>AF447+AG447+AH447</f>
        <v>0</v>
      </c>
      <c r="AJ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7">
        <f>AJ447+AK447+AL447</f>
        <v>0</v>
      </c>
      <c r="AN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7">
        <f>AN447+AO447+AP447</f>
        <v>0</v>
      </c>
      <c r="AR447" s="177">
        <f>AE447+AI447+AM447+AQ447</f>
        <v>0</v>
      </c>
    </row>
    <row r="448" spans="2:44" x14ac:dyDescent="0.25">
      <c r="B448" s="427" t="s">
        <v>584</v>
      </c>
      <c r="C448" s="176" t="s">
        <v>1153</v>
      </c>
      <c r="D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7">
        <f>D448+E448</f>
        <v>0</v>
      </c>
      <c r="G448" s="177"/>
      <c r="H448" s="177">
        <f>F448-G448</f>
        <v>0</v>
      </c>
      <c r="I448" s="177"/>
      <c r="J448" s="177">
        <f>F448-I448</f>
        <v>0</v>
      </c>
      <c r="K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7">
        <f>AB448+AC448+AD448</f>
        <v>0</v>
      </c>
      <c r="AF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7">
        <f>AF448+AG448+AH448</f>
        <v>0</v>
      </c>
      <c r="AJ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7">
        <f>AJ448+AK448+AL448</f>
        <v>0</v>
      </c>
      <c r="AN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7">
        <f>AN448+AO448+AP448</f>
        <v>0</v>
      </c>
      <c r="AR448" s="177">
        <f>AE448+AI448+AM448+AQ448</f>
        <v>0</v>
      </c>
    </row>
    <row r="449" spans="2:44" x14ac:dyDescent="0.25">
      <c r="B449" s="427" t="s">
        <v>585</v>
      </c>
      <c r="C449" s="176" t="s">
        <v>1154</v>
      </c>
      <c r="D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7">
        <f t="shared" ref="F449:F452" si="912">D449+E449</f>
        <v>0</v>
      </c>
      <c r="G449" s="177"/>
      <c r="H449" s="177">
        <f t="shared" ref="H449:H452" si="913">F449-G449</f>
        <v>0</v>
      </c>
      <c r="I449" s="177"/>
      <c r="J449" s="177">
        <f t="shared" ref="J449:J452" si="914">F449-I449</f>
        <v>0</v>
      </c>
      <c r="K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7">
        <f t="shared" ref="AE449:AE452" si="915">AB449+AC449+AD449</f>
        <v>0</v>
      </c>
      <c r="AF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7">
        <f t="shared" ref="AI449:AI452" si="916">AF449+AG449+AH449</f>
        <v>0</v>
      </c>
      <c r="AJ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7">
        <f t="shared" ref="AM449:AM452" si="917">AJ449+AK449+AL449</f>
        <v>0</v>
      </c>
      <c r="AN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7">
        <f t="shared" ref="AQ449:AQ452" si="918">AN449+AO449+AP449</f>
        <v>0</v>
      </c>
      <c r="AR449" s="177">
        <f t="shared" ref="AR449:AR452" si="919">AE449+AI449+AM449+AQ449</f>
        <v>0</v>
      </c>
    </row>
    <row r="450" spans="2:44" x14ac:dyDescent="0.25">
      <c r="B450" s="427" t="s">
        <v>586</v>
      </c>
      <c r="C450" s="176" t="s">
        <v>1155</v>
      </c>
      <c r="D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7">
        <f t="shared" si="912"/>
        <v>0</v>
      </c>
      <c r="G450" s="177"/>
      <c r="H450" s="177">
        <f t="shared" si="913"/>
        <v>0</v>
      </c>
      <c r="I450" s="177"/>
      <c r="J450" s="177">
        <f t="shared" si="914"/>
        <v>0</v>
      </c>
      <c r="K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7">
        <f t="shared" si="915"/>
        <v>0</v>
      </c>
      <c r="AF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7">
        <f t="shared" si="916"/>
        <v>0</v>
      </c>
      <c r="AJ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7">
        <f t="shared" si="917"/>
        <v>0</v>
      </c>
      <c r="AN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7">
        <f t="shared" si="918"/>
        <v>0</v>
      </c>
      <c r="AR450" s="177">
        <f t="shared" si="919"/>
        <v>0</v>
      </c>
    </row>
    <row r="451" spans="2:44" x14ac:dyDescent="0.25">
      <c r="B451" s="427" t="s">
        <v>587</v>
      </c>
      <c r="C451" s="176" t="s">
        <v>1156</v>
      </c>
      <c r="D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7">
        <f t="shared" si="912"/>
        <v>0</v>
      </c>
      <c r="G451" s="177"/>
      <c r="H451" s="177">
        <f t="shared" si="913"/>
        <v>0</v>
      </c>
      <c r="I451" s="177"/>
      <c r="J451" s="177">
        <f t="shared" si="914"/>
        <v>0</v>
      </c>
      <c r="K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7">
        <f t="shared" si="915"/>
        <v>0</v>
      </c>
      <c r="AF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7">
        <f t="shared" si="916"/>
        <v>0</v>
      </c>
      <c r="AJ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7">
        <f t="shared" si="917"/>
        <v>0</v>
      </c>
      <c r="AN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7">
        <f t="shared" si="918"/>
        <v>0</v>
      </c>
      <c r="AR451" s="177">
        <f t="shared" si="919"/>
        <v>0</v>
      </c>
    </row>
    <row r="452" spans="2:44" x14ac:dyDescent="0.25">
      <c r="B452" s="427" t="s">
        <v>588</v>
      </c>
      <c r="C452" s="176" t="s">
        <v>1157</v>
      </c>
      <c r="D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7">
        <f t="shared" si="912"/>
        <v>0</v>
      </c>
      <c r="G452" s="177"/>
      <c r="H452" s="177">
        <f t="shared" si="913"/>
        <v>0</v>
      </c>
      <c r="I452" s="177"/>
      <c r="J452" s="177">
        <f t="shared" si="914"/>
        <v>0</v>
      </c>
      <c r="K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7">
        <f t="shared" si="915"/>
        <v>0</v>
      </c>
      <c r="AF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7">
        <f t="shared" si="916"/>
        <v>0</v>
      </c>
      <c r="AJ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7">
        <f t="shared" si="917"/>
        <v>0</v>
      </c>
      <c r="AN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7">
        <f t="shared" si="918"/>
        <v>0</v>
      </c>
      <c r="AR452" s="177">
        <f t="shared" si="919"/>
        <v>0</v>
      </c>
    </row>
    <row r="453" spans="2:44" x14ac:dyDescent="0.25">
      <c r="B453" s="427" t="s">
        <v>589</v>
      </c>
      <c r="C453" s="176" t="s">
        <v>1158</v>
      </c>
      <c r="D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7">
        <f t="shared" si="880"/>
        <v>0</v>
      </c>
      <c r="G453" s="177"/>
      <c r="H453" s="177">
        <f t="shared" si="881"/>
        <v>0</v>
      </c>
      <c r="I453" s="177"/>
      <c r="J453" s="177">
        <f t="shared" si="882"/>
        <v>0</v>
      </c>
      <c r="K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7">
        <f t="shared" si="883"/>
        <v>0</v>
      </c>
      <c r="AF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7">
        <f t="shared" si="884"/>
        <v>0</v>
      </c>
      <c r="AJ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7">
        <f t="shared" si="885"/>
        <v>0</v>
      </c>
      <c r="AN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7">
        <f t="shared" si="886"/>
        <v>0</v>
      </c>
      <c r="AR453" s="177">
        <f t="shared" si="887"/>
        <v>0</v>
      </c>
    </row>
    <row r="454" spans="2:44" x14ac:dyDescent="0.25">
      <c r="B454" s="427" t="s">
        <v>590</v>
      </c>
      <c r="C454" s="176" t="s">
        <v>1159</v>
      </c>
      <c r="D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7">
        <f t="shared" ref="F454:F456" si="920">D454+E454</f>
        <v>0</v>
      </c>
      <c r="G454" s="177"/>
      <c r="H454" s="177">
        <f t="shared" ref="H454:H456" si="921">F454-G454</f>
        <v>0</v>
      </c>
      <c r="I454" s="177"/>
      <c r="J454" s="177">
        <f t="shared" ref="J454:J456" si="922">F454-I454</f>
        <v>0</v>
      </c>
      <c r="K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7">
        <f t="shared" ref="AE454:AE456" si="923">AB454+AC454+AD454</f>
        <v>0</v>
      </c>
      <c r="AF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7">
        <f t="shared" ref="AI454:AI456" si="924">AF454+AG454+AH454</f>
        <v>0</v>
      </c>
      <c r="AJ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7">
        <f t="shared" ref="AM454:AM456" si="925">AJ454+AK454+AL454</f>
        <v>0</v>
      </c>
      <c r="AN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7">
        <f t="shared" ref="AQ454:AQ456" si="926">AN454+AO454+AP454</f>
        <v>0</v>
      </c>
      <c r="AR454" s="177">
        <f t="shared" ref="AR454:AR456" si="927">AE454+AI454+AM454+AQ454</f>
        <v>0</v>
      </c>
    </row>
    <row r="455" spans="2:44" x14ac:dyDescent="0.25">
      <c r="B455" s="427" t="s">
        <v>591</v>
      </c>
      <c r="C455" s="176" t="s">
        <v>1160</v>
      </c>
      <c r="D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7">
        <f t="shared" si="920"/>
        <v>0</v>
      </c>
      <c r="G455" s="177"/>
      <c r="H455" s="177">
        <f t="shared" si="921"/>
        <v>0</v>
      </c>
      <c r="I455" s="177"/>
      <c r="J455" s="177">
        <f t="shared" si="922"/>
        <v>0</v>
      </c>
      <c r="K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7">
        <f t="shared" si="923"/>
        <v>0</v>
      </c>
      <c r="AF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7">
        <f t="shared" si="924"/>
        <v>0</v>
      </c>
      <c r="AJ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7">
        <f t="shared" si="925"/>
        <v>0</v>
      </c>
      <c r="AN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7">
        <f t="shared" si="926"/>
        <v>0</v>
      </c>
      <c r="AR455" s="177">
        <f t="shared" si="927"/>
        <v>0</v>
      </c>
    </row>
    <row r="456" spans="2:44" x14ac:dyDescent="0.25">
      <c r="B456" s="427" t="s">
        <v>592</v>
      </c>
      <c r="C456" s="176" t="s">
        <v>1161</v>
      </c>
      <c r="D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7">
        <f t="shared" si="920"/>
        <v>0</v>
      </c>
      <c r="G456" s="177"/>
      <c r="H456" s="177">
        <f t="shared" si="921"/>
        <v>0</v>
      </c>
      <c r="I456" s="177"/>
      <c r="J456" s="177">
        <f t="shared" si="922"/>
        <v>0</v>
      </c>
      <c r="K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7">
        <f t="shared" si="923"/>
        <v>0</v>
      </c>
      <c r="AF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7">
        <f t="shared" si="924"/>
        <v>0</v>
      </c>
      <c r="AJ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7">
        <f t="shared" si="925"/>
        <v>0</v>
      </c>
      <c r="AN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7">
        <f t="shared" si="926"/>
        <v>0</v>
      </c>
      <c r="AR456" s="177">
        <f t="shared" si="927"/>
        <v>0</v>
      </c>
    </row>
    <row r="457" spans="2:44" x14ac:dyDescent="0.25">
      <c r="B457" s="427" t="s">
        <v>593</v>
      </c>
      <c r="C457" s="176" t="s">
        <v>1162</v>
      </c>
      <c r="D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7">
        <f t="shared" si="830"/>
        <v>0</v>
      </c>
      <c r="G457" s="177"/>
      <c r="H457" s="177">
        <f t="shared" si="623"/>
        <v>0</v>
      </c>
      <c r="I457" s="177"/>
      <c r="J457" s="177">
        <f t="shared" si="624"/>
        <v>0</v>
      </c>
      <c r="K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7">
        <f t="shared" si="628"/>
        <v>0</v>
      </c>
      <c r="AF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7">
        <f t="shared" si="629"/>
        <v>0</v>
      </c>
      <c r="AJ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7">
        <f t="shared" si="630"/>
        <v>0</v>
      </c>
      <c r="AN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7">
        <f t="shared" si="631"/>
        <v>0</v>
      </c>
      <c r="AR457" s="177">
        <f t="shared" si="632"/>
        <v>0</v>
      </c>
    </row>
    <row r="458" spans="2:44" x14ac:dyDescent="0.25">
      <c r="B458" s="427" t="s">
        <v>594</v>
      </c>
      <c r="C458" s="176" t="s">
        <v>1163</v>
      </c>
      <c r="D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7">
        <f t="shared" si="830"/>
        <v>0</v>
      </c>
      <c r="G458" s="177"/>
      <c r="H458" s="177">
        <f t="shared" si="623"/>
        <v>0</v>
      </c>
      <c r="I458" s="177"/>
      <c r="J458" s="177">
        <f t="shared" si="624"/>
        <v>0</v>
      </c>
      <c r="K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7">
        <f t="shared" si="628"/>
        <v>0</v>
      </c>
      <c r="AF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7">
        <f t="shared" si="629"/>
        <v>0</v>
      </c>
      <c r="AJ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7">
        <f t="shared" si="630"/>
        <v>0</v>
      </c>
      <c r="AN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7">
        <f t="shared" si="631"/>
        <v>0</v>
      </c>
      <c r="AR458" s="177">
        <f t="shared" si="632"/>
        <v>0</v>
      </c>
    </row>
    <row r="459" spans="2:44" x14ac:dyDescent="0.25">
      <c r="B459" s="184" t="s">
        <v>595</v>
      </c>
      <c r="C459" s="185" t="s">
        <v>1164</v>
      </c>
      <c r="D459" s="186">
        <f>SUM(D460:D466)</f>
        <v>0</v>
      </c>
      <c r="E459" s="186">
        <f>SUM(E460:E466)</f>
        <v>0</v>
      </c>
      <c r="F459" s="186">
        <f t="shared" si="830"/>
        <v>0</v>
      </c>
      <c r="G459" s="186">
        <f>SUM(G460:G466)</f>
        <v>0</v>
      </c>
      <c r="H459" s="186">
        <f t="shared" si="623"/>
        <v>0</v>
      </c>
      <c r="I459" s="186">
        <f>SUM(I460:I466)</f>
        <v>0</v>
      </c>
      <c r="J459" s="186">
        <f t="shared" si="624"/>
        <v>0</v>
      </c>
      <c r="K459" s="186">
        <f t="shared" ref="K459:AD459" si="928">SUM(K460:K466)</f>
        <v>0</v>
      </c>
      <c r="L459" s="186">
        <f t="shared" si="928"/>
        <v>0</v>
      </c>
      <c r="M459" s="186">
        <f t="shared" si="928"/>
        <v>0</v>
      </c>
      <c r="N459" s="186">
        <f t="shared" si="928"/>
        <v>0</v>
      </c>
      <c r="O459" s="186">
        <f t="shared" si="928"/>
        <v>0</v>
      </c>
      <c r="P459" s="186">
        <f t="shared" ref="P459:Q459" si="929">SUM(P460:P466)</f>
        <v>0</v>
      </c>
      <c r="Q459" s="186">
        <f t="shared" si="929"/>
        <v>0</v>
      </c>
      <c r="R459" s="186">
        <f t="shared" si="928"/>
        <v>0</v>
      </c>
      <c r="S459" s="186">
        <f t="shared" si="928"/>
        <v>0</v>
      </c>
      <c r="T459" s="186">
        <f t="shared" ref="T459" si="930">SUM(T460:T466)</f>
        <v>0</v>
      </c>
      <c r="U459" s="186">
        <f t="shared" si="928"/>
        <v>0</v>
      </c>
      <c r="V459" s="186">
        <f t="shared" si="928"/>
        <v>0</v>
      </c>
      <c r="W459" s="186">
        <f t="shared" ref="W459" si="931">SUM(W460:W466)</f>
        <v>0</v>
      </c>
      <c r="X459" s="186">
        <f t="shared" si="928"/>
        <v>0</v>
      </c>
      <c r="Y459" s="186">
        <f t="shared" ref="Y459:Z459" si="932">SUM(Y460:Y466)</f>
        <v>0</v>
      </c>
      <c r="Z459" s="186">
        <f t="shared" si="932"/>
        <v>0</v>
      </c>
      <c r="AA459" s="186">
        <f t="shared" si="928"/>
        <v>0</v>
      </c>
      <c r="AB459" s="186">
        <f t="shared" si="928"/>
        <v>0</v>
      </c>
      <c r="AC459" s="186">
        <f t="shared" si="928"/>
        <v>0</v>
      </c>
      <c r="AD459" s="186">
        <f t="shared" si="928"/>
        <v>0</v>
      </c>
      <c r="AE459" s="186">
        <f t="shared" si="628"/>
        <v>0</v>
      </c>
      <c r="AF459" s="186">
        <f>SUM(AF460:AF466)</f>
        <v>0</v>
      </c>
      <c r="AG459" s="186">
        <f>SUM(AG460:AG466)</f>
        <v>0</v>
      </c>
      <c r="AH459" s="186">
        <f>SUM(AH460:AH466)</f>
        <v>0</v>
      </c>
      <c r="AI459" s="186">
        <f t="shared" si="629"/>
        <v>0</v>
      </c>
      <c r="AJ459" s="186">
        <f>SUM(AJ460:AJ466)</f>
        <v>0</v>
      </c>
      <c r="AK459" s="186">
        <f>SUM(AK460:AK466)</f>
        <v>0</v>
      </c>
      <c r="AL459" s="186">
        <f>SUM(AL460:AL466)</f>
        <v>0</v>
      </c>
      <c r="AM459" s="186">
        <f t="shared" si="630"/>
        <v>0</v>
      </c>
      <c r="AN459" s="186">
        <f>SUM(AN460:AN466)</f>
        <v>0</v>
      </c>
      <c r="AO459" s="186">
        <f>SUM(AO460:AO466)</f>
        <v>0</v>
      </c>
      <c r="AP459" s="186">
        <f>SUM(AP460:AP466)</f>
        <v>0</v>
      </c>
      <c r="AQ459" s="186">
        <f t="shared" si="631"/>
        <v>0</v>
      </c>
      <c r="AR459" s="186">
        <f t="shared" si="632"/>
        <v>0</v>
      </c>
    </row>
    <row r="460" spans="2:44" x14ac:dyDescent="0.25">
      <c r="B460" s="427" t="s">
        <v>596</v>
      </c>
      <c r="C460" s="176" t="s">
        <v>1165</v>
      </c>
      <c r="D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7">
        <f t="shared" ref="F460:F462" si="933">D460+E460</f>
        <v>0</v>
      </c>
      <c r="G460" s="177"/>
      <c r="H460" s="177">
        <f t="shared" ref="H460:H462" si="934">F460-G460</f>
        <v>0</v>
      </c>
      <c r="I460" s="177"/>
      <c r="J460" s="177">
        <f t="shared" ref="J460:J462" si="935">F460-I460</f>
        <v>0</v>
      </c>
      <c r="K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7">
        <f t="shared" ref="AE460:AE462" si="936">AB460+AC460+AD460</f>
        <v>0</v>
      </c>
      <c r="AF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7">
        <f t="shared" ref="AI460:AI462" si="937">AF460+AG460+AH460</f>
        <v>0</v>
      </c>
      <c r="AJ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7">
        <f t="shared" ref="AM460:AM462" si="938">AJ460+AK460+AL460</f>
        <v>0</v>
      </c>
      <c r="AN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7">
        <f t="shared" ref="AQ460:AQ462" si="939">AN460+AO460+AP460</f>
        <v>0</v>
      </c>
      <c r="AR460" s="177">
        <f t="shared" ref="AR460:AR462" si="940">AE460+AI460+AM460+AQ460</f>
        <v>0</v>
      </c>
    </row>
    <row r="461" spans="2:44" x14ac:dyDescent="0.25">
      <c r="B461" s="427" t="s">
        <v>597</v>
      </c>
      <c r="C461" s="176" t="s">
        <v>1166</v>
      </c>
      <c r="D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7">
        <f t="shared" si="933"/>
        <v>0</v>
      </c>
      <c r="G461" s="177"/>
      <c r="H461" s="177">
        <f t="shared" si="934"/>
        <v>0</v>
      </c>
      <c r="I461" s="177"/>
      <c r="J461" s="177">
        <f t="shared" si="935"/>
        <v>0</v>
      </c>
      <c r="K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7">
        <f t="shared" si="936"/>
        <v>0</v>
      </c>
      <c r="AF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7">
        <f t="shared" si="937"/>
        <v>0</v>
      </c>
      <c r="AJ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7">
        <f t="shared" si="938"/>
        <v>0</v>
      </c>
      <c r="AN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7">
        <f t="shared" si="939"/>
        <v>0</v>
      </c>
      <c r="AR461" s="177">
        <f t="shared" si="940"/>
        <v>0</v>
      </c>
    </row>
    <row r="462" spans="2:44" x14ac:dyDescent="0.25">
      <c r="B462" s="427" t="s">
        <v>598</v>
      </c>
      <c r="C462" s="176" t="s">
        <v>1167</v>
      </c>
      <c r="D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7">
        <f t="shared" si="933"/>
        <v>0</v>
      </c>
      <c r="G462" s="177"/>
      <c r="H462" s="177">
        <f t="shared" si="934"/>
        <v>0</v>
      </c>
      <c r="I462" s="177"/>
      <c r="J462" s="177">
        <f t="shared" si="935"/>
        <v>0</v>
      </c>
      <c r="K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7">
        <f t="shared" si="936"/>
        <v>0</v>
      </c>
      <c r="AF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7">
        <f t="shared" si="937"/>
        <v>0</v>
      </c>
      <c r="AJ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7">
        <f t="shared" si="938"/>
        <v>0</v>
      </c>
      <c r="AN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7">
        <f t="shared" si="939"/>
        <v>0</v>
      </c>
      <c r="AR462" s="177">
        <f t="shared" si="940"/>
        <v>0</v>
      </c>
    </row>
    <row r="463" spans="2:44" x14ac:dyDescent="0.25">
      <c r="B463" s="427" t="s">
        <v>599</v>
      </c>
      <c r="C463" s="176" t="s">
        <v>1168</v>
      </c>
      <c r="D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7">
        <f t="shared" si="830"/>
        <v>0</v>
      </c>
      <c r="G463" s="177"/>
      <c r="H463" s="177">
        <f t="shared" si="623"/>
        <v>0</v>
      </c>
      <c r="I463" s="177"/>
      <c r="J463" s="177">
        <f t="shared" si="624"/>
        <v>0</v>
      </c>
      <c r="K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7">
        <f t="shared" si="628"/>
        <v>0</v>
      </c>
      <c r="AF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7">
        <f t="shared" si="629"/>
        <v>0</v>
      </c>
      <c r="AJ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7">
        <f t="shared" si="630"/>
        <v>0</v>
      </c>
      <c r="AN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7">
        <f t="shared" si="631"/>
        <v>0</v>
      </c>
      <c r="AR463" s="177">
        <f t="shared" si="632"/>
        <v>0</v>
      </c>
    </row>
    <row r="464" spans="2:44" x14ac:dyDescent="0.25">
      <c r="B464" s="427" t="s">
        <v>600</v>
      </c>
      <c r="C464" s="176" t="s">
        <v>1169</v>
      </c>
      <c r="D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7">
        <f t="shared" ref="F464" si="941">D464+E464</f>
        <v>0</v>
      </c>
      <c r="G464" s="177"/>
      <c r="H464" s="177">
        <f t="shared" ref="H464" si="942">F464-G464</f>
        <v>0</v>
      </c>
      <c r="I464" s="177"/>
      <c r="J464" s="177">
        <f t="shared" ref="J464" si="943">F464-I464</f>
        <v>0</v>
      </c>
      <c r="K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7">
        <f t="shared" ref="AE464" si="944">AB464+AC464+AD464</f>
        <v>0</v>
      </c>
      <c r="AF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7">
        <f t="shared" ref="AI464" si="945">AF464+AG464+AH464</f>
        <v>0</v>
      </c>
      <c r="AJ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7">
        <f t="shared" ref="AM464" si="946">AJ464+AK464+AL464</f>
        <v>0</v>
      </c>
      <c r="AN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7">
        <f t="shared" ref="AQ464" si="947">AN464+AO464+AP464</f>
        <v>0</v>
      </c>
      <c r="AR464" s="177">
        <f t="shared" ref="AR464" si="948">AE464+AI464+AM464+AQ464</f>
        <v>0</v>
      </c>
    </row>
    <row r="465" spans="2:44" x14ac:dyDescent="0.25">
      <c r="B465" s="427" t="s">
        <v>601</v>
      </c>
      <c r="C465" s="176" t="s">
        <v>1170</v>
      </c>
      <c r="D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7">
        <f t="shared" ref="F465" si="949">D465+E465</f>
        <v>0</v>
      </c>
      <c r="G465" s="177"/>
      <c r="H465" s="177">
        <f t="shared" ref="H465" si="950">F465-G465</f>
        <v>0</v>
      </c>
      <c r="I465" s="177"/>
      <c r="J465" s="177">
        <f t="shared" ref="J465" si="951">F465-I465</f>
        <v>0</v>
      </c>
      <c r="K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7">
        <f t="shared" ref="AE465" si="952">AB465+AC465+AD465</f>
        <v>0</v>
      </c>
      <c r="AF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7">
        <f t="shared" ref="AI465" si="953">AF465+AG465+AH465</f>
        <v>0</v>
      </c>
      <c r="AJ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7">
        <f t="shared" ref="AM465" si="954">AJ465+AK465+AL465</f>
        <v>0</v>
      </c>
      <c r="AN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7">
        <f t="shared" ref="AQ465" si="955">AN465+AO465+AP465</f>
        <v>0</v>
      </c>
      <c r="AR465" s="177">
        <f t="shared" ref="AR465" si="956">AE465+AI465+AM465+AQ465</f>
        <v>0</v>
      </c>
    </row>
    <row r="466" spans="2:44" x14ac:dyDescent="0.25">
      <c r="B466" s="427" t="s">
        <v>602</v>
      </c>
      <c r="C466" s="176" t="s">
        <v>1171</v>
      </c>
      <c r="D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7">
        <f t="shared" si="830"/>
        <v>0</v>
      </c>
      <c r="G466" s="177"/>
      <c r="H466" s="177">
        <f t="shared" si="623"/>
        <v>0</v>
      </c>
      <c r="I466" s="177"/>
      <c r="J466" s="177">
        <f t="shared" si="624"/>
        <v>0</v>
      </c>
      <c r="K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7">
        <f t="shared" si="628"/>
        <v>0</v>
      </c>
      <c r="AF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7">
        <f t="shared" si="629"/>
        <v>0</v>
      </c>
      <c r="AJ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7">
        <f t="shared" si="630"/>
        <v>0</v>
      </c>
      <c r="AN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7">
        <f t="shared" si="631"/>
        <v>0</v>
      </c>
      <c r="AR466" s="177">
        <f t="shared" si="632"/>
        <v>0</v>
      </c>
    </row>
    <row r="467" spans="2:44" x14ac:dyDescent="0.25">
      <c r="B467" s="184" t="s">
        <v>603</v>
      </c>
      <c r="C467" s="185" t="s">
        <v>1172</v>
      </c>
      <c r="D467" s="186">
        <f>SUM(D468:D484)</f>
        <v>50136.15</v>
      </c>
      <c r="E467" s="186">
        <f>SUM(E468:E484)</f>
        <v>237071</v>
      </c>
      <c r="F467" s="186">
        <f t="shared" si="830"/>
        <v>287207.15000000002</v>
      </c>
      <c r="G467" s="186">
        <f>SUM(G468:G484)</f>
        <v>0</v>
      </c>
      <c r="H467" s="186">
        <f t="shared" si="623"/>
        <v>287207.15000000002</v>
      </c>
      <c r="I467" s="186">
        <f>SUM(I468:I484)</f>
        <v>0</v>
      </c>
      <c r="J467" s="186">
        <f t="shared" si="624"/>
        <v>287207.15000000002</v>
      </c>
      <c r="K467" s="186">
        <f t="shared" ref="K467:AD467" si="957">SUM(K468:K484)</f>
        <v>0</v>
      </c>
      <c r="L467" s="186">
        <f t="shared" si="957"/>
        <v>0</v>
      </c>
      <c r="M467" s="186">
        <f t="shared" si="957"/>
        <v>0</v>
      </c>
      <c r="N467" s="186">
        <f t="shared" si="957"/>
        <v>0</v>
      </c>
      <c r="O467" s="186">
        <f t="shared" si="957"/>
        <v>0</v>
      </c>
      <c r="P467" s="186">
        <f t="shared" si="957"/>
        <v>0</v>
      </c>
      <c r="Q467" s="186">
        <f t="shared" si="957"/>
        <v>0</v>
      </c>
      <c r="R467" s="186">
        <f t="shared" si="957"/>
        <v>0</v>
      </c>
      <c r="S467" s="186">
        <f t="shared" si="957"/>
        <v>0</v>
      </c>
      <c r="T467" s="186">
        <f t="shared" ref="T467" si="958">SUM(T468:T484)</f>
        <v>0</v>
      </c>
      <c r="U467" s="186">
        <f t="shared" si="957"/>
        <v>0</v>
      </c>
      <c r="V467" s="186">
        <f t="shared" si="957"/>
        <v>237071</v>
      </c>
      <c r="W467" s="186">
        <f t="shared" si="957"/>
        <v>0</v>
      </c>
      <c r="X467" s="186">
        <f t="shared" si="957"/>
        <v>35738.97</v>
      </c>
      <c r="Y467" s="186">
        <f t="shared" ref="Y467:Z467" si="959">SUM(Y468:Y484)</f>
        <v>0</v>
      </c>
      <c r="Z467" s="186">
        <f t="shared" si="959"/>
        <v>0</v>
      </c>
      <c r="AA467" s="186">
        <f t="shared" si="957"/>
        <v>0</v>
      </c>
      <c r="AB467" s="186">
        <f t="shared" si="957"/>
        <v>0</v>
      </c>
      <c r="AC467" s="186">
        <f t="shared" si="957"/>
        <v>50136.15</v>
      </c>
      <c r="AD467" s="186">
        <f t="shared" si="957"/>
        <v>0</v>
      </c>
      <c r="AE467" s="186">
        <f t="shared" si="628"/>
        <v>50136.15</v>
      </c>
      <c r="AF467" s="186">
        <f>SUM(AF468:AF484)</f>
        <v>0</v>
      </c>
      <c r="AG467" s="186">
        <f>SUM(AG468:AG484)</f>
        <v>0</v>
      </c>
      <c r="AH467" s="186">
        <f>SUM(AH468:AH484)</f>
        <v>0</v>
      </c>
      <c r="AI467" s="186">
        <f t="shared" si="629"/>
        <v>0</v>
      </c>
      <c r="AJ467" s="186">
        <f>SUM(AJ468:AJ484)</f>
        <v>237071</v>
      </c>
      <c r="AK467" s="186">
        <f>SUM(AK468:AK484)</f>
        <v>0</v>
      </c>
      <c r="AL467" s="186">
        <f>SUM(AL468:AL484)</f>
        <v>0</v>
      </c>
      <c r="AM467" s="186">
        <f t="shared" si="630"/>
        <v>237071</v>
      </c>
      <c r="AN467" s="186">
        <f>SUM(AN468:AN484)</f>
        <v>0</v>
      </c>
      <c r="AO467" s="186">
        <f>SUM(AO468:AO484)</f>
        <v>0</v>
      </c>
      <c r="AP467" s="186">
        <f>SUM(AP468:AP484)</f>
        <v>0</v>
      </c>
      <c r="AQ467" s="186">
        <f t="shared" si="631"/>
        <v>0</v>
      </c>
      <c r="AR467" s="186">
        <f t="shared" si="632"/>
        <v>287207.15000000002</v>
      </c>
    </row>
    <row r="468" spans="2:44" x14ac:dyDescent="0.25">
      <c r="B468" s="427" t="s">
        <v>604</v>
      </c>
      <c r="C468" s="176" t="s">
        <v>1173</v>
      </c>
      <c r="D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7">
        <f t="shared" ref="F468" si="960">D468+E468</f>
        <v>0</v>
      </c>
      <c r="G468" s="177"/>
      <c r="H468" s="177">
        <f t="shared" ref="H468" si="961">F468-G468</f>
        <v>0</v>
      </c>
      <c r="I468" s="177"/>
      <c r="J468" s="177">
        <f t="shared" ref="J468" si="962">F468-I468</f>
        <v>0</v>
      </c>
      <c r="K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7">
        <f t="shared" ref="AE468" si="963">AB468+AC468+AD468</f>
        <v>0</v>
      </c>
      <c r="AF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7">
        <f t="shared" ref="AI468" si="964">AF468+AG468+AH468</f>
        <v>0</v>
      </c>
      <c r="AJ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7">
        <f t="shared" ref="AM468" si="965">AJ468+AK468+AL468</f>
        <v>0</v>
      </c>
      <c r="AN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7">
        <f t="shared" ref="AQ468" si="966">AN468+AO468+AP468</f>
        <v>0</v>
      </c>
      <c r="AR468" s="177">
        <f t="shared" ref="AR468" si="967">AE468+AI468+AM468+AQ468</f>
        <v>0</v>
      </c>
    </row>
    <row r="469" spans="2:44" x14ac:dyDescent="0.25">
      <c r="B469" s="427" t="s">
        <v>605</v>
      </c>
      <c r="C469" s="176" t="s">
        <v>1174</v>
      </c>
      <c r="D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7">
        <f>D469+E469</f>
        <v>0</v>
      </c>
      <c r="G469" s="177"/>
      <c r="H469" s="177">
        <f>F469-G469</f>
        <v>0</v>
      </c>
      <c r="I469" s="177"/>
      <c r="J469" s="177">
        <f>F469-I469</f>
        <v>0</v>
      </c>
      <c r="K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7">
        <f>AB469+AC469+AD469</f>
        <v>0</v>
      </c>
      <c r="AF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7">
        <f>AF469+AG469+AH469</f>
        <v>0</v>
      </c>
      <c r="AJ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7">
        <f>AJ469+AK469+AL469</f>
        <v>0</v>
      </c>
      <c r="AN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7">
        <f>AN469+AO469+AP469</f>
        <v>0</v>
      </c>
      <c r="AR469" s="177">
        <f>AE469+AI469+AM469+AQ469</f>
        <v>0</v>
      </c>
    </row>
    <row r="470" spans="2:44" x14ac:dyDescent="0.25">
      <c r="B470" s="427" t="s">
        <v>620</v>
      </c>
      <c r="C470" s="176" t="s">
        <v>1175</v>
      </c>
      <c r="D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7">
        <f>D470+E470</f>
        <v>0</v>
      </c>
      <c r="G470" s="177"/>
      <c r="H470" s="177">
        <f>F470-G470</f>
        <v>0</v>
      </c>
      <c r="I470" s="177"/>
      <c r="J470" s="177">
        <f>F470-I470</f>
        <v>0</v>
      </c>
      <c r="K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7">
        <f>AB470+AC470+AD470</f>
        <v>0</v>
      </c>
      <c r="AF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7">
        <f>AF470+AG470+AH470</f>
        <v>0</v>
      </c>
      <c r="AJ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7">
        <f>AJ470+AK470+AL470</f>
        <v>0</v>
      </c>
      <c r="AN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7">
        <f>AN470+AO470+AP470</f>
        <v>0</v>
      </c>
      <c r="AR470" s="177">
        <f>AE470+AI470+AM470+AQ470</f>
        <v>0</v>
      </c>
    </row>
    <row r="471" spans="2:44" x14ac:dyDescent="0.25">
      <c r="B471" s="427" t="s">
        <v>621</v>
      </c>
      <c r="C471" s="176" t="s">
        <v>1176</v>
      </c>
      <c r="D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7">
        <f>D471+E471</f>
        <v>0</v>
      </c>
      <c r="G471" s="177"/>
      <c r="H471" s="177">
        <f>F471-G471</f>
        <v>0</v>
      </c>
      <c r="I471" s="177"/>
      <c r="J471" s="177">
        <f>F471-I471</f>
        <v>0</v>
      </c>
      <c r="K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7">
        <f>AB471+AC471+AD471</f>
        <v>0</v>
      </c>
      <c r="AF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7">
        <f>AF471+AG471+AH471</f>
        <v>0</v>
      </c>
      <c r="AJ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7">
        <f>AJ471+AK471+AL471</f>
        <v>0</v>
      </c>
      <c r="AN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7">
        <f>AN471+AO471+AP471</f>
        <v>0</v>
      </c>
      <c r="AR471" s="177">
        <f>AE471+AI471+AM471+AQ471</f>
        <v>0</v>
      </c>
    </row>
    <row r="472" spans="2:44" x14ac:dyDescent="0.25">
      <c r="B472" s="427" t="s">
        <v>622</v>
      </c>
      <c r="C472" s="176" t="s">
        <v>1177</v>
      </c>
      <c r="D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7">
        <f>D472+E472</f>
        <v>0</v>
      </c>
      <c r="G472" s="177"/>
      <c r="H472" s="177">
        <f>F472-G472</f>
        <v>0</v>
      </c>
      <c r="I472" s="177"/>
      <c r="J472" s="177">
        <f>F472-I472</f>
        <v>0</v>
      </c>
      <c r="K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7">
        <f>AB472+AC472+AD472</f>
        <v>0</v>
      </c>
      <c r="AF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7">
        <f>AF472+AG472+AH472</f>
        <v>0</v>
      </c>
      <c r="AJ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7">
        <f>AJ472+AK472+AL472</f>
        <v>0</v>
      </c>
      <c r="AN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7">
        <f>AN472+AO472+AP472</f>
        <v>0</v>
      </c>
      <c r="AR472" s="177">
        <f>AE472+AI472+AM472+AQ472</f>
        <v>0</v>
      </c>
    </row>
    <row r="473" spans="2:44" x14ac:dyDescent="0.25">
      <c r="B473" s="427" t="s">
        <v>623</v>
      </c>
      <c r="C473" s="176" t="s">
        <v>1178</v>
      </c>
      <c r="D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7">
        <f>D473+E473</f>
        <v>0</v>
      </c>
      <c r="G473" s="177"/>
      <c r="H473" s="177">
        <f>F473-G473</f>
        <v>0</v>
      </c>
      <c r="I473" s="177"/>
      <c r="J473" s="177">
        <f>F473-I473</f>
        <v>0</v>
      </c>
      <c r="K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7">
        <f>AB473+AC473+AD473</f>
        <v>0</v>
      </c>
      <c r="AF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7">
        <f>AF473+AG473+AH473</f>
        <v>0</v>
      </c>
      <c r="AJ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7">
        <f>AJ473+AK473+AL473</f>
        <v>0</v>
      </c>
      <c r="AN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7">
        <f>AN473+AO473+AP473</f>
        <v>0</v>
      </c>
      <c r="AR473" s="177">
        <f>AE473+AI473+AM473+AQ473</f>
        <v>0</v>
      </c>
    </row>
    <row r="474" spans="2:44" x14ac:dyDescent="0.25">
      <c r="B474" s="427" t="s">
        <v>624</v>
      </c>
      <c r="C474" s="176" t="s">
        <v>1179</v>
      </c>
      <c r="D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7">
        <f t="shared" ref="F474:F477" si="968">D474+E474</f>
        <v>0</v>
      </c>
      <c r="G474" s="177"/>
      <c r="H474" s="177">
        <f t="shared" ref="H474:H477" si="969">F474-G474</f>
        <v>0</v>
      </c>
      <c r="I474" s="177"/>
      <c r="J474" s="177">
        <f t="shared" ref="J474:J477" si="970">F474-I474</f>
        <v>0</v>
      </c>
      <c r="K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7">
        <f t="shared" ref="AE474:AE477" si="971">AB474+AC474+AD474</f>
        <v>0</v>
      </c>
      <c r="AF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7">
        <f t="shared" ref="AI474:AI477" si="972">AF474+AG474+AH474</f>
        <v>0</v>
      </c>
      <c r="AJ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7">
        <f t="shared" ref="AM474:AM477" si="973">AJ474+AK474+AL474</f>
        <v>0</v>
      </c>
      <c r="AN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7">
        <f t="shared" ref="AQ474:AQ477" si="974">AN474+AO474+AP474</f>
        <v>0</v>
      </c>
      <c r="AR474" s="177">
        <f t="shared" ref="AR474:AR477" si="975">AE474+AI474+AM474+AQ474</f>
        <v>0</v>
      </c>
    </row>
    <row r="475" spans="2:44" x14ac:dyDescent="0.25">
      <c r="B475" s="427" t="s">
        <v>625</v>
      </c>
      <c r="C475" s="176" t="s">
        <v>1180</v>
      </c>
      <c r="D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7">
        <f t="shared" si="968"/>
        <v>0</v>
      </c>
      <c r="G475" s="177"/>
      <c r="H475" s="177">
        <f t="shared" si="969"/>
        <v>0</v>
      </c>
      <c r="I475" s="177"/>
      <c r="J475" s="177">
        <f t="shared" si="970"/>
        <v>0</v>
      </c>
      <c r="K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7">
        <f t="shared" si="971"/>
        <v>0</v>
      </c>
      <c r="AF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7">
        <f t="shared" si="972"/>
        <v>0</v>
      </c>
      <c r="AJ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7">
        <f t="shared" si="973"/>
        <v>0</v>
      </c>
      <c r="AN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7">
        <f t="shared" si="974"/>
        <v>0</v>
      </c>
      <c r="AR475" s="177">
        <f t="shared" si="975"/>
        <v>0</v>
      </c>
    </row>
    <row r="476" spans="2:44" x14ac:dyDescent="0.25">
      <c r="B476" s="427" t="s">
        <v>626</v>
      </c>
      <c r="C476" s="176" t="s">
        <v>1181</v>
      </c>
      <c r="D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7">
        <f t="shared" si="968"/>
        <v>0</v>
      </c>
      <c r="G476" s="177"/>
      <c r="H476" s="177">
        <f t="shared" si="969"/>
        <v>0</v>
      </c>
      <c r="I476" s="177"/>
      <c r="J476" s="177">
        <f t="shared" si="970"/>
        <v>0</v>
      </c>
      <c r="K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7">
        <f t="shared" si="971"/>
        <v>0</v>
      </c>
      <c r="AF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7">
        <f t="shared" si="972"/>
        <v>0</v>
      </c>
      <c r="AJ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7">
        <f t="shared" si="973"/>
        <v>0</v>
      </c>
      <c r="AN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7">
        <f t="shared" si="974"/>
        <v>0</v>
      </c>
      <c r="AR476" s="177">
        <f t="shared" si="975"/>
        <v>0</v>
      </c>
    </row>
    <row r="477" spans="2:44" x14ac:dyDescent="0.25">
      <c r="B477" s="427" t="s">
        <v>627</v>
      </c>
      <c r="C477" s="176" t="s">
        <v>1182</v>
      </c>
      <c r="D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7">
        <f t="shared" si="968"/>
        <v>0</v>
      </c>
      <c r="G477" s="177"/>
      <c r="H477" s="177">
        <f t="shared" si="969"/>
        <v>0</v>
      </c>
      <c r="I477" s="177"/>
      <c r="J477" s="177">
        <f t="shared" si="970"/>
        <v>0</v>
      </c>
      <c r="K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7">
        <f t="shared" si="971"/>
        <v>0</v>
      </c>
      <c r="AF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7">
        <f t="shared" si="972"/>
        <v>0</v>
      </c>
      <c r="AJ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7">
        <f t="shared" si="973"/>
        <v>0</v>
      </c>
      <c r="AN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7">
        <f t="shared" si="974"/>
        <v>0</v>
      </c>
      <c r="AR477" s="177">
        <f t="shared" si="975"/>
        <v>0</v>
      </c>
    </row>
    <row r="478" spans="2:44" x14ac:dyDescent="0.25">
      <c r="B478" s="427" t="s">
        <v>628</v>
      </c>
      <c r="C478" s="176" t="s">
        <v>1183</v>
      </c>
      <c r="D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7">
        <f t="shared" ref="F478:F481" si="976">D478+E478</f>
        <v>0</v>
      </c>
      <c r="G478" s="177"/>
      <c r="H478" s="177">
        <f t="shared" ref="H478:H481" si="977">F478-G478</f>
        <v>0</v>
      </c>
      <c r="I478" s="177"/>
      <c r="J478" s="177">
        <f t="shared" ref="J478:J481" si="978">F478-I478</f>
        <v>0</v>
      </c>
      <c r="K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7">
        <f t="shared" ref="AE478:AE481" si="979">AB478+AC478+AD478</f>
        <v>0</v>
      </c>
      <c r="AF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7">
        <f t="shared" ref="AI478:AI481" si="980">AF478+AG478+AH478</f>
        <v>0</v>
      </c>
      <c r="AJ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7">
        <f t="shared" ref="AM478:AM481" si="981">AJ478+AK478+AL478</f>
        <v>0</v>
      </c>
      <c r="AN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7">
        <f t="shared" ref="AQ478:AQ481" si="982">AN478+AO478+AP478</f>
        <v>0</v>
      </c>
      <c r="AR478" s="177">
        <f t="shared" ref="AR478:AR481" si="983">AE478+AI478+AM478+AQ478</f>
        <v>0</v>
      </c>
    </row>
    <row r="479" spans="2:44" x14ac:dyDescent="0.25">
      <c r="B479" s="427" t="s">
        <v>629</v>
      </c>
      <c r="C479" s="176" t="s">
        <v>1184</v>
      </c>
      <c r="D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50136.15</v>
      </c>
      <c r="E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237071</v>
      </c>
      <c r="F479" s="177">
        <f t="shared" si="976"/>
        <v>287207.15000000002</v>
      </c>
      <c r="G479" s="177"/>
      <c r="H479" s="177">
        <f t="shared" si="977"/>
        <v>287207.15000000002</v>
      </c>
      <c r="I479" s="177"/>
      <c r="J479" s="177">
        <f t="shared" si="978"/>
        <v>287207.15000000002</v>
      </c>
      <c r="K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237071</v>
      </c>
      <c r="W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35738.97</v>
      </c>
      <c r="Y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50136.15</v>
      </c>
      <c r="AD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7">
        <f t="shared" si="979"/>
        <v>50136.15</v>
      </c>
      <c r="AF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7">
        <f t="shared" si="980"/>
        <v>0</v>
      </c>
      <c r="AJ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237071</v>
      </c>
      <c r="AK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7">
        <f t="shared" si="981"/>
        <v>237071</v>
      </c>
      <c r="AN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7">
        <f t="shared" si="982"/>
        <v>0</v>
      </c>
      <c r="AR479" s="177">
        <f t="shared" si="983"/>
        <v>287207.15000000002</v>
      </c>
    </row>
    <row r="480" spans="2:44" x14ac:dyDescent="0.25">
      <c r="B480" s="427" t="s">
        <v>630</v>
      </c>
      <c r="C480" s="176" t="s">
        <v>1185</v>
      </c>
      <c r="D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7">
        <f t="shared" si="976"/>
        <v>0</v>
      </c>
      <c r="G480" s="177"/>
      <c r="H480" s="177">
        <f t="shared" si="977"/>
        <v>0</v>
      </c>
      <c r="I480" s="177"/>
      <c r="J480" s="177">
        <f t="shared" si="978"/>
        <v>0</v>
      </c>
      <c r="K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7">
        <f t="shared" si="979"/>
        <v>0</v>
      </c>
      <c r="AF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7">
        <f t="shared" si="980"/>
        <v>0</v>
      </c>
      <c r="AJ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7">
        <f t="shared" si="981"/>
        <v>0</v>
      </c>
      <c r="AN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7">
        <f t="shared" si="982"/>
        <v>0</v>
      </c>
      <c r="AR480" s="177">
        <f t="shared" si="983"/>
        <v>0</v>
      </c>
    </row>
    <row r="481" spans="2:44" x14ac:dyDescent="0.25">
      <c r="B481" s="427" t="s">
        <v>631</v>
      </c>
      <c r="C481" s="176" t="s">
        <v>1186</v>
      </c>
      <c r="D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7">
        <f t="shared" si="976"/>
        <v>0</v>
      </c>
      <c r="G481" s="177"/>
      <c r="H481" s="177">
        <f t="shared" si="977"/>
        <v>0</v>
      </c>
      <c r="I481" s="177"/>
      <c r="J481" s="177">
        <f t="shared" si="978"/>
        <v>0</v>
      </c>
      <c r="K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7">
        <f t="shared" si="979"/>
        <v>0</v>
      </c>
      <c r="AF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7">
        <f t="shared" si="980"/>
        <v>0</v>
      </c>
      <c r="AJ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7">
        <f t="shared" si="981"/>
        <v>0</v>
      </c>
      <c r="AN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7">
        <f t="shared" si="982"/>
        <v>0</v>
      </c>
      <c r="AR481" s="177">
        <f t="shared" si="983"/>
        <v>0</v>
      </c>
    </row>
    <row r="482" spans="2:44" x14ac:dyDescent="0.25">
      <c r="B482" s="427" t="s">
        <v>632</v>
      </c>
      <c r="C482" s="176" t="s">
        <v>1187</v>
      </c>
      <c r="D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7">
        <f>D482+E482</f>
        <v>0</v>
      </c>
      <c r="G482" s="177"/>
      <c r="H482" s="177">
        <f>F482-G482</f>
        <v>0</v>
      </c>
      <c r="I482" s="177"/>
      <c r="J482" s="177">
        <f>F482-I482</f>
        <v>0</v>
      </c>
      <c r="K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7">
        <f>AB482+AC482+AD482</f>
        <v>0</v>
      </c>
      <c r="AF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7">
        <f>AF482+AG482+AH482</f>
        <v>0</v>
      </c>
      <c r="AJ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7">
        <f>AJ482+AK482+AL482</f>
        <v>0</v>
      </c>
      <c r="AN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7">
        <f>AN482+AO482+AP482</f>
        <v>0</v>
      </c>
      <c r="AR482" s="177">
        <f>AE482+AI482+AM482+AQ482</f>
        <v>0</v>
      </c>
    </row>
    <row r="483" spans="2:44" x14ac:dyDescent="0.25">
      <c r="B483" s="427" t="s">
        <v>633</v>
      </c>
      <c r="C483" s="176" t="s">
        <v>1188</v>
      </c>
      <c r="D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7">
        <f t="shared" ref="F483" si="984">D483+E483</f>
        <v>0</v>
      </c>
      <c r="G483" s="177"/>
      <c r="H483" s="177">
        <f t="shared" ref="H483" si="985">F483-G483</f>
        <v>0</v>
      </c>
      <c r="I483" s="177"/>
      <c r="J483" s="177">
        <f t="shared" ref="J483" si="986">F483-I483</f>
        <v>0</v>
      </c>
      <c r="K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7">
        <f t="shared" ref="AE483" si="987">AB483+AC483+AD483</f>
        <v>0</v>
      </c>
      <c r="AF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7">
        <f t="shared" ref="AI483" si="988">AF483+AG483+AH483</f>
        <v>0</v>
      </c>
      <c r="AJ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7">
        <f t="shared" ref="AM483" si="989">AJ483+AK483+AL483</f>
        <v>0</v>
      </c>
      <c r="AN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7">
        <f t="shared" ref="AQ483" si="990">AN483+AO483+AP483</f>
        <v>0</v>
      </c>
      <c r="AR483" s="177">
        <f t="shared" ref="AR483" si="991">AE483+AI483+AM483+AQ483</f>
        <v>0</v>
      </c>
    </row>
    <row r="484" spans="2:44" x14ac:dyDescent="0.25">
      <c r="B484" s="427" t="s">
        <v>634</v>
      </c>
      <c r="C484" s="176" t="s">
        <v>1189</v>
      </c>
      <c r="D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7">
        <f t="shared" ref="F484" si="992">D484+E484</f>
        <v>0</v>
      </c>
      <c r="G484" s="177"/>
      <c r="H484" s="177">
        <f t="shared" ref="H484" si="993">F484-G484</f>
        <v>0</v>
      </c>
      <c r="I484" s="177"/>
      <c r="J484" s="177">
        <f t="shared" ref="J484" si="994">F484-I484</f>
        <v>0</v>
      </c>
      <c r="K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7">
        <f t="shared" ref="AE484" si="995">AB484+AC484+AD484</f>
        <v>0</v>
      </c>
      <c r="AF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7">
        <f t="shared" ref="AI484" si="996">AF484+AG484+AH484</f>
        <v>0</v>
      </c>
      <c r="AJ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7">
        <f t="shared" ref="AM484" si="997">AJ484+AK484+AL484</f>
        <v>0</v>
      </c>
      <c r="AN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7">
        <f t="shared" ref="AQ484" si="998">AN484+AO484+AP484</f>
        <v>0</v>
      </c>
      <c r="AR484" s="177">
        <f t="shared" ref="AR484" si="999">AE484+AI484+AM484+AQ484</f>
        <v>0</v>
      </c>
    </row>
    <row r="485" spans="2:44" x14ac:dyDescent="0.25">
      <c r="B485" s="184" t="s">
        <v>606</v>
      </c>
      <c r="C485" s="185" t="s">
        <v>1190</v>
      </c>
      <c r="D485" s="186">
        <f>SUM(D486:D488)</f>
        <v>0</v>
      </c>
      <c r="E485" s="186">
        <f>SUM(E486:E488)</f>
        <v>0</v>
      </c>
      <c r="F485" s="186">
        <f t="shared" si="830"/>
        <v>0</v>
      </c>
      <c r="G485" s="186">
        <f>SUM(G486:G488)</f>
        <v>0</v>
      </c>
      <c r="H485" s="186">
        <f t="shared" si="623"/>
        <v>0</v>
      </c>
      <c r="I485" s="186">
        <f>SUM(I486:I488)</f>
        <v>0</v>
      </c>
      <c r="J485" s="186">
        <f t="shared" si="624"/>
        <v>0</v>
      </c>
      <c r="K485" s="186">
        <f t="shared" ref="K485:AD485" si="1000">SUM(K486:K488)</f>
        <v>0</v>
      </c>
      <c r="L485" s="186">
        <f t="shared" si="1000"/>
        <v>0</v>
      </c>
      <c r="M485" s="186">
        <f t="shared" si="1000"/>
        <v>0</v>
      </c>
      <c r="N485" s="186">
        <f t="shared" si="1000"/>
        <v>0</v>
      </c>
      <c r="O485" s="186">
        <f t="shared" si="1000"/>
        <v>0</v>
      </c>
      <c r="P485" s="186">
        <f t="shared" ref="P485:Q485" si="1001">SUM(P486:P488)</f>
        <v>0</v>
      </c>
      <c r="Q485" s="186">
        <f t="shared" si="1001"/>
        <v>0</v>
      </c>
      <c r="R485" s="186">
        <f t="shared" si="1000"/>
        <v>0</v>
      </c>
      <c r="S485" s="186">
        <f t="shared" si="1000"/>
        <v>0</v>
      </c>
      <c r="T485" s="186">
        <f t="shared" ref="T485" si="1002">SUM(T486:T488)</f>
        <v>0</v>
      </c>
      <c r="U485" s="186">
        <f t="shared" si="1000"/>
        <v>0</v>
      </c>
      <c r="V485" s="186">
        <f t="shared" si="1000"/>
        <v>0</v>
      </c>
      <c r="W485" s="186">
        <f t="shared" ref="W485" si="1003">SUM(W486:W488)</f>
        <v>0</v>
      </c>
      <c r="X485" s="186">
        <f t="shared" si="1000"/>
        <v>0</v>
      </c>
      <c r="Y485" s="186">
        <f t="shared" ref="Y485:Z485" si="1004">SUM(Y486:Y488)</f>
        <v>0</v>
      </c>
      <c r="Z485" s="186">
        <f t="shared" si="1004"/>
        <v>0</v>
      </c>
      <c r="AA485" s="186">
        <f t="shared" si="1000"/>
        <v>0</v>
      </c>
      <c r="AB485" s="186">
        <f t="shared" si="1000"/>
        <v>0</v>
      </c>
      <c r="AC485" s="186">
        <f t="shared" si="1000"/>
        <v>0</v>
      </c>
      <c r="AD485" s="186">
        <f t="shared" si="1000"/>
        <v>0</v>
      </c>
      <c r="AE485" s="186">
        <f t="shared" si="628"/>
        <v>0</v>
      </c>
      <c r="AF485" s="186">
        <f>SUM(AF486:AF488)</f>
        <v>0</v>
      </c>
      <c r="AG485" s="186">
        <f>SUM(AG486:AG488)</f>
        <v>0</v>
      </c>
      <c r="AH485" s="186">
        <f>SUM(AH486:AH488)</f>
        <v>0</v>
      </c>
      <c r="AI485" s="186">
        <f t="shared" si="629"/>
        <v>0</v>
      </c>
      <c r="AJ485" s="186">
        <f>SUM(AJ486:AJ488)</f>
        <v>0</v>
      </c>
      <c r="AK485" s="186">
        <f>SUM(AK486:AK488)</f>
        <v>0</v>
      </c>
      <c r="AL485" s="186">
        <f>SUM(AL486:AL488)</f>
        <v>0</v>
      </c>
      <c r="AM485" s="186">
        <f t="shared" si="630"/>
        <v>0</v>
      </c>
      <c r="AN485" s="186">
        <f>SUM(AN486:AN488)</f>
        <v>0</v>
      </c>
      <c r="AO485" s="186">
        <f>SUM(AO486:AO488)</f>
        <v>0</v>
      </c>
      <c r="AP485" s="186">
        <f>SUM(AP486:AP488)</f>
        <v>0</v>
      </c>
      <c r="AQ485" s="186">
        <f t="shared" si="631"/>
        <v>0</v>
      </c>
      <c r="AR485" s="186">
        <f t="shared" si="632"/>
        <v>0</v>
      </c>
    </row>
    <row r="486" spans="2:44" x14ac:dyDescent="0.25">
      <c r="B486" s="427" t="s">
        <v>607</v>
      </c>
      <c r="C486" s="176" t="s">
        <v>1191</v>
      </c>
      <c r="D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7">
        <f t="shared" si="830"/>
        <v>0</v>
      </c>
      <c r="G486" s="177"/>
      <c r="H486" s="177">
        <f t="shared" si="623"/>
        <v>0</v>
      </c>
      <c r="I486" s="177"/>
      <c r="J486" s="177">
        <f t="shared" si="624"/>
        <v>0</v>
      </c>
      <c r="K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7">
        <f t="shared" si="628"/>
        <v>0</v>
      </c>
      <c r="AF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7">
        <f t="shared" si="629"/>
        <v>0</v>
      </c>
      <c r="AJ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7">
        <f t="shared" si="630"/>
        <v>0</v>
      </c>
      <c r="AN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7">
        <f t="shared" si="631"/>
        <v>0</v>
      </c>
      <c r="AR486" s="177">
        <f t="shared" si="632"/>
        <v>0</v>
      </c>
    </row>
    <row r="487" spans="2:44" x14ac:dyDescent="0.25">
      <c r="B487" s="427" t="s">
        <v>608</v>
      </c>
      <c r="C487" s="176" t="s">
        <v>1192</v>
      </c>
      <c r="D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7">
        <f t="shared" ref="F487" si="1005">D487+E487</f>
        <v>0</v>
      </c>
      <c r="G487" s="177"/>
      <c r="H487" s="177">
        <f t="shared" ref="H487" si="1006">F487-G487</f>
        <v>0</v>
      </c>
      <c r="I487" s="177"/>
      <c r="J487" s="177">
        <f t="shared" ref="J487" si="1007">F487-I487</f>
        <v>0</v>
      </c>
      <c r="K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7">
        <f t="shared" ref="AE487" si="1008">AB487+AC487+AD487</f>
        <v>0</v>
      </c>
      <c r="AF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7">
        <f t="shared" ref="AI487" si="1009">AF487+AG487+AH487</f>
        <v>0</v>
      </c>
      <c r="AJ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7">
        <f t="shared" ref="AM487" si="1010">AJ487+AK487+AL487</f>
        <v>0</v>
      </c>
      <c r="AN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7">
        <f t="shared" ref="AQ487" si="1011">AN487+AO487+AP487</f>
        <v>0</v>
      </c>
      <c r="AR487" s="177">
        <f t="shared" ref="AR487" si="1012">AE487+AI487+AM487+AQ487</f>
        <v>0</v>
      </c>
    </row>
    <row r="488" spans="2:44" x14ac:dyDescent="0.25">
      <c r="B488" s="427" t="s">
        <v>609</v>
      </c>
      <c r="C488" s="176" t="s">
        <v>1193</v>
      </c>
      <c r="D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7">
        <f t="shared" si="830"/>
        <v>0</v>
      </c>
      <c r="G488" s="177"/>
      <c r="H488" s="177">
        <f t="shared" si="623"/>
        <v>0</v>
      </c>
      <c r="I488" s="177"/>
      <c r="J488" s="177">
        <f t="shared" si="624"/>
        <v>0</v>
      </c>
      <c r="K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7">
        <f t="shared" si="628"/>
        <v>0</v>
      </c>
      <c r="AF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7">
        <f t="shared" si="629"/>
        <v>0</v>
      </c>
      <c r="AJ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7">
        <f t="shared" si="630"/>
        <v>0</v>
      </c>
      <c r="AN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7">
        <f t="shared" si="631"/>
        <v>0</v>
      </c>
      <c r="AR488" s="177">
        <f t="shared" si="632"/>
        <v>0</v>
      </c>
    </row>
    <row r="489" spans="2:44" x14ac:dyDescent="0.25">
      <c r="B489" s="184" t="s">
        <v>610</v>
      </c>
      <c r="C489" s="185" t="s">
        <v>1194</v>
      </c>
      <c r="D489" s="186">
        <f>SUM(D490:D498)</f>
        <v>0</v>
      </c>
      <c r="E489" s="186">
        <f>SUM(E490:E498)</f>
        <v>0</v>
      </c>
      <c r="F489" s="186">
        <f t="shared" si="830"/>
        <v>0</v>
      </c>
      <c r="G489" s="186">
        <f>SUM(G490:G498)</f>
        <v>0</v>
      </c>
      <c r="H489" s="186">
        <f t="shared" si="623"/>
        <v>0</v>
      </c>
      <c r="I489" s="186">
        <f>SUM(I490:I498)</f>
        <v>0</v>
      </c>
      <c r="J489" s="186">
        <f t="shared" si="624"/>
        <v>0</v>
      </c>
      <c r="K489" s="186">
        <f t="shared" ref="K489:AD489" si="1013">SUM(K490:K498)</f>
        <v>0</v>
      </c>
      <c r="L489" s="186">
        <f t="shared" si="1013"/>
        <v>0</v>
      </c>
      <c r="M489" s="186">
        <f t="shared" si="1013"/>
        <v>0</v>
      </c>
      <c r="N489" s="186">
        <f t="shared" si="1013"/>
        <v>0</v>
      </c>
      <c r="O489" s="186">
        <f t="shared" si="1013"/>
        <v>0</v>
      </c>
      <c r="P489" s="186">
        <f t="shared" ref="P489:Q489" si="1014">SUM(P490:P498)</f>
        <v>0</v>
      </c>
      <c r="Q489" s="186">
        <f t="shared" si="1014"/>
        <v>0</v>
      </c>
      <c r="R489" s="186">
        <f t="shared" si="1013"/>
        <v>0</v>
      </c>
      <c r="S489" s="186">
        <f t="shared" si="1013"/>
        <v>0</v>
      </c>
      <c r="T489" s="186">
        <f t="shared" ref="T489" si="1015">SUM(T490:T498)</f>
        <v>0</v>
      </c>
      <c r="U489" s="186">
        <f t="shared" si="1013"/>
        <v>0</v>
      </c>
      <c r="V489" s="186">
        <f t="shared" si="1013"/>
        <v>0</v>
      </c>
      <c r="W489" s="186">
        <f t="shared" ref="W489" si="1016">SUM(W490:W498)</f>
        <v>0</v>
      </c>
      <c r="X489" s="186">
        <f t="shared" si="1013"/>
        <v>0</v>
      </c>
      <c r="Y489" s="186">
        <f t="shared" ref="Y489:Z489" si="1017">SUM(Y490:Y498)</f>
        <v>0</v>
      </c>
      <c r="Z489" s="186">
        <f t="shared" si="1017"/>
        <v>0</v>
      </c>
      <c r="AA489" s="186">
        <f t="shared" si="1013"/>
        <v>0</v>
      </c>
      <c r="AB489" s="186">
        <f t="shared" si="1013"/>
        <v>0</v>
      </c>
      <c r="AC489" s="186">
        <f t="shared" si="1013"/>
        <v>0</v>
      </c>
      <c r="AD489" s="186">
        <f t="shared" si="1013"/>
        <v>0</v>
      </c>
      <c r="AE489" s="186">
        <f t="shared" si="628"/>
        <v>0</v>
      </c>
      <c r="AF489" s="186">
        <f>SUM(AF490:AF498)</f>
        <v>0</v>
      </c>
      <c r="AG489" s="186">
        <f>SUM(AG490:AG498)</f>
        <v>0</v>
      </c>
      <c r="AH489" s="186">
        <f>SUM(AH490:AH498)</f>
        <v>0</v>
      </c>
      <c r="AI489" s="186">
        <f t="shared" si="629"/>
        <v>0</v>
      </c>
      <c r="AJ489" s="186">
        <f>SUM(AJ490:AJ498)</f>
        <v>0</v>
      </c>
      <c r="AK489" s="186">
        <f>SUM(AK490:AK498)</f>
        <v>0</v>
      </c>
      <c r="AL489" s="186">
        <f>SUM(AL490:AL498)</f>
        <v>0</v>
      </c>
      <c r="AM489" s="186">
        <f t="shared" si="630"/>
        <v>0</v>
      </c>
      <c r="AN489" s="186">
        <f>SUM(AN490:AN498)</f>
        <v>0</v>
      </c>
      <c r="AO489" s="186">
        <f>SUM(AO490:AO498)</f>
        <v>0</v>
      </c>
      <c r="AP489" s="186">
        <f>SUM(AP490:AP498)</f>
        <v>0</v>
      </c>
      <c r="AQ489" s="186">
        <f t="shared" si="631"/>
        <v>0</v>
      </c>
      <c r="AR489" s="186">
        <f t="shared" si="632"/>
        <v>0</v>
      </c>
    </row>
    <row r="490" spans="2:44" x14ac:dyDescent="0.25">
      <c r="B490" s="427" t="s">
        <v>611</v>
      </c>
      <c r="C490" s="176" t="s">
        <v>1165</v>
      </c>
      <c r="D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7">
        <f t="shared" ref="F490:F494" si="1018">D490+E490</f>
        <v>0</v>
      </c>
      <c r="G490" s="177"/>
      <c r="H490" s="177">
        <f t="shared" ref="H490:H494" si="1019">F490-G490</f>
        <v>0</v>
      </c>
      <c r="I490" s="177"/>
      <c r="J490" s="177">
        <f t="shared" ref="J490:J494" si="1020">F490-I490</f>
        <v>0</v>
      </c>
      <c r="K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7">
        <f t="shared" ref="AE490:AE494" si="1021">AB490+AC490+AD490</f>
        <v>0</v>
      </c>
      <c r="AF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7">
        <f t="shared" ref="AI490:AI494" si="1022">AF490+AG490+AH490</f>
        <v>0</v>
      </c>
      <c r="AJ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7">
        <f t="shared" ref="AM490:AM494" si="1023">AJ490+AK490+AL490</f>
        <v>0</v>
      </c>
      <c r="AN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7">
        <f t="shared" ref="AQ490:AQ494" si="1024">AN490+AO490+AP490</f>
        <v>0</v>
      </c>
      <c r="AR490" s="177">
        <f t="shared" ref="AR490:AR494" si="1025">AE490+AI490+AM490+AQ490</f>
        <v>0</v>
      </c>
    </row>
    <row r="491" spans="2:44" x14ac:dyDescent="0.25">
      <c r="B491" s="427" t="s">
        <v>612</v>
      </c>
      <c r="C491" s="176" t="s">
        <v>1166</v>
      </c>
      <c r="D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7">
        <f t="shared" ref="F491" si="1026">D491+E491</f>
        <v>0</v>
      </c>
      <c r="G491" s="177"/>
      <c r="H491" s="177">
        <f t="shared" ref="H491" si="1027">F491-G491</f>
        <v>0</v>
      </c>
      <c r="I491" s="177"/>
      <c r="J491" s="177">
        <f t="shared" ref="J491" si="1028">F491-I491</f>
        <v>0</v>
      </c>
      <c r="K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7">
        <f t="shared" ref="AE491" si="1029">AB491+AC491+AD491</f>
        <v>0</v>
      </c>
      <c r="AF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7">
        <f t="shared" ref="AI491" si="1030">AF491+AG491+AH491</f>
        <v>0</v>
      </c>
      <c r="AJ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7">
        <f t="shared" ref="AM491" si="1031">AJ491+AK491+AL491</f>
        <v>0</v>
      </c>
      <c r="AN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7">
        <f t="shared" ref="AQ491" si="1032">AN491+AO491+AP491</f>
        <v>0</v>
      </c>
      <c r="AR491" s="177">
        <f t="shared" ref="AR491" si="1033">AE491+AI491+AM491+AQ491</f>
        <v>0</v>
      </c>
    </row>
    <row r="492" spans="2:44" x14ac:dyDescent="0.25">
      <c r="B492" s="427" t="s">
        <v>613</v>
      </c>
      <c r="C492" s="176" t="s">
        <v>1167</v>
      </c>
      <c r="D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7">
        <f t="shared" si="1018"/>
        <v>0</v>
      </c>
      <c r="G492" s="177"/>
      <c r="H492" s="177">
        <f t="shared" si="1019"/>
        <v>0</v>
      </c>
      <c r="I492" s="177"/>
      <c r="J492" s="177">
        <f t="shared" si="1020"/>
        <v>0</v>
      </c>
      <c r="K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7">
        <f t="shared" si="1021"/>
        <v>0</v>
      </c>
      <c r="AF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7">
        <f t="shared" si="1022"/>
        <v>0</v>
      </c>
      <c r="AJ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7">
        <f t="shared" si="1023"/>
        <v>0</v>
      </c>
      <c r="AN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7">
        <f t="shared" si="1024"/>
        <v>0</v>
      </c>
      <c r="AR492" s="177">
        <f t="shared" si="1025"/>
        <v>0</v>
      </c>
    </row>
    <row r="493" spans="2:44" x14ac:dyDescent="0.25">
      <c r="B493" s="427" t="s">
        <v>614</v>
      </c>
      <c r="C493" s="176" t="s">
        <v>1169</v>
      </c>
      <c r="D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7">
        <f t="shared" si="1018"/>
        <v>0</v>
      </c>
      <c r="G493" s="177"/>
      <c r="H493" s="177">
        <f t="shared" si="1019"/>
        <v>0</v>
      </c>
      <c r="I493" s="177"/>
      <c r="J493" s="177">
        <f t="shared" si="1020"/>
        <v>0</v>
      </c>
      <c r="K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7">
        <f t="shared" si="1021"/>
        <v>0</v>
      </c>
      <c r="AF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7">
        <f t="shared" si="1022"/>
        <v>0</v>
      </c>
      <c r="AJ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7">
        <f t="shared" si="1023"/>
        <v>0</v>
      </c>
      <c r="AN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7">
        <f t="shared" si="1024"/>
        <v>0</v>
      </c>
      <c r="AR493" s="177">
        <f t="shared" si="1025"/>
        <v>0</v>
      </c>
    </row>
    <row r="494" spans="2:44" x14ac:dyDescent="0.25">
      <c r="B494" s="427" t="s">
        <v>615</v>
      </c>
      <c r="C494" s="176" t="s">
        <v>1195</v>
      </c>
      <c r="D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7">
        <f t="shared" si="1018"/>
        <v>0</v>
      </c>
      <c r="G494" s="177"/>
      <c r="H494" s="177">
        <f t="shared" si="1019"/>
        <v>0</v>
      </c>
      <c r="I494" s="177"/>
      <c r="J494" s="177">
        <f t="shared" si="1020"/>
        <v>0</v>
      </c>
      <c r="K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7">
        <f t="shared" si="1021"/>
        <v>0</v>
      </c>
      <c r="AF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7">
        <f t="shared" si="1022"/>
        <v>0</v>
      </c>
      <c r="AJ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7">
        <f t="shared" si="1023"/>
        <v>0</v>
      </c>
      <c r="AN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7">
        <f t="shared" si="1024"/>
        <v>0</v>
      </c>
      <c r="AR494" s="177">
        <f t="shared" si="1025"/>
        <v>0</v>
      </c>
    </row>
    <row r="495" spans="2:44" x14ac:dyDescent="0.25">
      <c r="B495" s="427" t="s">
        <v>616</v>
      </c>
      <c r="C495" s="176" t="s">
        <v>1171</v>
      </c>
      <c r="D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7">
        <f t="shared" si="830"/>
        <v>0</v>
      </c>
      <c r="G495" s="177"/>
      <c r="H495" s="177">
        <f t="shared" si="623"/>
        <v>0</v>
      </c>
      <c r="I495" s="177"/>
      <c r="J495" s="177">
        <f t="shared" si="624"/>
        <v>0</v>
      </c>
      <c r="K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7">
        <f t="shared" si="628"/>
        <v>0</v>
      </c>
      <c r="AF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7">
        <f t="shared" si="629"/>
        <v>0</v>
      </c>
      <c r="AJ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7">
        <f t="shared" si="630"/>
        <v>0</v>
      </c>
      <c r="AN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7">
        <f t="shared" si="631"/>
        <v>0</v>
      </c>
      <c r="AR495" s="177">
        <f t="shared" si="632"/>
        <v>0</v>
      </c>
    </row>
    <row r="496" spans="2:44" x14ac:dyDescent="0.25">
      <c r="B496" s="427" t="s">
        <v>617</v>
      </c>
      <c r="C496" s="176" t="s">
        <v>1196</v>
      </c>
      <c r="D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7">
        <f t="shared" ref="F496" si="1034">D496+E496</f>
        <v>0</v>
      </c>
      <c r="G496" s="177"/>
      <c r="H496" s="177">
        <f t="shared" ref="H496" si="1035">F496-G496</f>
        <v>0</v>
      </c>
      <c r="I496" s="177"/>
      <c r="J496" s="177">
        <f t="shared" ref="J496" si="1036">F496-I496</f>
        <v>0</v>
      </c>
      <c r="K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7">
        <f t="shared" ref="AE496" si="1037">AB496+AC496+AD496</f>
        <v>0</v>
      </c>
      <c r="AF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7">
        <f t="shared" ref="AI496" si="1038">AF496+AG496+AH496</f>
        <v>0</v>
      </c>
      <c r="AJ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7">
        <f t="shared" ref="AM496" si="1039">AJ496+AK496+AL496</f>
        <v>0</v>
      </c>
      <c r="AN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7">
        <f t="shared" ref="AQ496" si="1040">AN496+AO496+AP496</f>
        <v>0</v>
      </c>
      <c r="AR496" s="177">
        <f t="shared" ref="AR496" si="1041">AE496+AI496+AM496+AQ496</f>
        <v>0</v>
      </c>
    </row>
    <row r="497" spans="2:44" x14ac:dyDescent="0.25">
      <c r="B497" s="427" t="s">
        <v>618</v>
      </c>
      <c r="C497" s="176" t="s">
        <v>1173</v>
      </c>
      <c r="D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7">
        <f t="shared" ref="F497" si="1042">D497+E497</f>
        <v>0</v>
      </c>
      <c r="G497" s="177"/>
      <c r="H497" s="177">
        <f t="shared" ref="H497" si="1043">F497-G497</f>
        <v>0</v>
      </c>
      <c r="I497" s="177"/>
      <c r="J497" s="177">
        <f t="shared" ref="J497" si="1044">F497-I497</f>
        <v>0</v>
      </c>
      <c r="K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7">
        <f t="shared" ref="AE497" si="1045">AB497+AC497+AD497</f>
        <v>0</v>
      </c>
      <c r="AF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7">
        <f t="shared" ref="AI497" si="1046">AF497+AG497+AH497</f>
        <v>0</v>
      </c>
      <c r="AJ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7">
        <f t="shared" ref="AM497" si="1047">AJ497+AK497+AL497</f>
        <v>0</v>
      </c>
      <c r="AN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7">
        <f t="shared" ref="AQ497" si="1048">AN497+AO497+AP497</f>
        <v>0</v>
      </c>
      <c r="AR497" s="177">
        <f t="shared" ref="AR497" si="1049">AE497+AI497+AM497+AQ497</f>
        <v>0</v>
      </c>
    </row>
    <row r="498" spans="2:44" x14ac:dyDescent="0.25">
      <c r="B498" s="427" t="s">
        <v>619</v>
      </c>
      <c r="C498" s="176" t="s">
        <v>1197</v>
      </c>
      <c r="D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7">
        <f t="shared" si="830"/>
        <v>0</v>
      </c>
      <c r="G498" s="177"/>
      <c r="H498" s="177">
        <f t="shared" si="623"/>
        <v>0</v>
      </c>
      <c r="I498" s="177"/>
      <c r="J498" s="177">
        <f t="shared" si="624"/>
        <v>0</v>
      </c>
      <c r="K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7">
        <f t="shared" si="628"/>
        <v>0</v>
      </c>
      <c r="AF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7">
        <f t="shared" si="629"/>
        <v>0</v>
      </c>
      <c r="AJ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7">
        <f t="shared" si="630"/>
        <v>0</v>
      </c>
      <c r="AN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7">
        <f t="shared" si="631"/>
        <v>0</v>
      </c>
      <c r="AR498" s="177">
        <f t="shared" si="632"/>
        <v>0</v>
      </c>
    </row>
    <row r="499" spans="2:44" x14ac:dyDescent="0.25">
      <c r="B499" s="173" t="s">
        <v>635</v>
      </c>
      <c r="C499" s="174" t="s">
        <v>1198</v>
      </c>
      <c r="D499" s="175">
        <f>D500+D509</f>
        <v>0</v>
      </c>
      <c r="E499" s="175">
        <f>E500+E509</f>
        <v>0</v>
      </c>
      <c r="F499" s="175">
        <f t="shared" ref="F499:F566" si="1050">D499+E499</f>
        <v>0</v>
      </c>
      <c r="G499" s="175">
        <f t="shared" ref="G499:I499" si="1051">G500+G509</f>
        <v>0</v>
      </c>
      <c r="H499" s="175">
        <f t="shared" ref="H499:H566" si="1052">F499-G499</f>
        <v>0</v>
      </c>
      <c r="I499" s="175">
        <f t="shared" si="1051"/>
        <v>0</v>
      </c>
      <c r="J499" s="175">
        <f t="shared" ref="J499:J566" si="1053">F499-I499</f>
        <v>0</v>
      </c>
      <c r="K499" s="175">
        <f t="shared" ref="K499:AP499" si="1054">K500+K509</f>
        <v>0</v>
      </c>
      <c r="L499" s="175">
        <f t="shared" si="1054"/>
        <v>0</v>
      </c>
      <c r="M499" s="175">
        <f t="shared" si="1054"/>
        <v>0</v>
      </c>
      <c r="N499" s="175">
        <f t="shared" si="1054"/>
        <v>0</v>
      </c>
      <c r="O499" s="175">
        <f t="shared" si="1054"/>
        <v>0</v>
      </c>
      <c r="P499" s="175">
        <f t="shared" ref="P499:Q499" si="1055">P500+P509</f>
        <v>0</v>
      </c>
      <c r="Q499" s="175">
        <f t="shared" si="1055"/>
        <v>0</v>
      </c>
      <c r="R499" s="175">
        <f t="shared" si="1054"/>
        <v>0</v>
      </c>
      <c r="S499" s="175">
        <f t="shared" si="1054"/>
        <v>0</v>
      </c>
      <c r="T499" s="175">
        <f t="shared" ref="T499" si="1056">T500+T509</f>
        <v>0</v>
      </c>
      <c r="U499" s="175">
        <f t="shared" si="1054"/>
        <v>0</v>
      </c>
      <c r="V499" s="175">
        <f t="shared" si="1054"/>
        <v>0</v>
      </c>
      <c r="W499" s="175">
        <f t="shared" ref="W499" si="1057">W500+W509</f>
        <v>0</v>
      </c>
      <c r="X499" s="175">
        <f t="shared" si="1054"/>
        <v>0</v>
      </c>
      <c r="Y499" s="175">
        <f t="shared" ref="Y499:Z499" si="1058">Y500+Y509</f>
        <v>0</v>
      </c>
      <c r="Z499" s="175">
        <f t="shared" si="1058"/>
        <v>0</v>
      </c>
      <c r="AA499" s="175">
        <f t="shared" si="1054"/>
        <v>0</v>
      </c>
      <c r="AB499" s="175">
        <f t="shared" si="1054"/>
        <v>0</v>
      </c>
      <c r="AC499" s="175">
        <f t="shared" si="1054"/>
        <v>0</v>
      </c>
      <c r="AD499" s="175">
        <f t="shared" si="1054"/>
        <v>0</v>
      </c>
      <c r="AE499" s="175">
        <f t="shared" ref="AE499:AE566" si="1059">AB499+AC499+AD499</f>
        <v>0</v>
      </c>
      <c r="AF499" s="175">
        <f t="shared" si="1054"/>
        <v>0</v>
      </c>
      <c r="AG499" s="175">
        <f t="shared" si="1054"/>
        <v>0</v>
      </c>
      <c r="AH499" s="175">
        <f t="shared" si="1054"/>
        <v>0</v>
      </c>
      <c r="AI499" s="175">
        <f t="shared" ref="AI499:AI566" si="1060">AF499+AG499+AH499</f>
        <v>0</v>
      </c>
      <c r="AJ499" s="175">
        <f t="shared" si="1054"/>
        <v>0</v>
      </c>
      <c r="AK499" s="175">
        <f t="shared" si="1054"/>
        <v>0</v>
      </c>
      <c r="AL499" s="175">
        <f t="shared" si="1054"/>
        <v>0</v>
      </c>
      <c r="AM499" s="175">
        <f t="shared" ref="AM499:AM566" si="1061">AJ499+AK499+AL499</f>
        <v>0</v>
      </c>
      <c r="AN499" s="175">
        <f t="shared" si="1054"/>
        <v>0</v>
      </c>
      <c r="AO499" s="175">
        <f t="shared" si="1054"/>
        <v>0</v>
      </c>
      <c r="AP499" s="175">
        <f t="shared" si="1054"/>
        <v>0</v>
      </c>
      <c r="AQ499" s="175">
        <f t="shared" ref="AQ499:AQ566" si="1062">AN499+AO499+AP499</f>
        <v>0</v>
      </c>
      <c r="AR499" s="175">
        <f t="shared" ref="AR499:AR566" si="1063">AE499+AI499+AM499+AQ499</f>
        <v>0</v>
      </c>
    </row>
    <row r="500" spans="2:44" x14ac:dyDescent="0.25">
      <c r="B500" s="184" t="s">
        <v>636</v>
      </c>
      <c r="C500" s="185" t="s">
        <v>1199</v>
      </c>
      <c r="D500" s="186">
        <f>SUM(D501:D508)</f>
        <v>0</v>
      </c>
      <c r="E500" s="186">
        <f>SUM(E501:E508)</f>
        <v>0</v>
      </c>
      <c r="F500" s="186">
        <f t="shared" si="1050"/>
        <v>0</v>
      </c>
      <c r="G500" s="186">
        <f t="shared" ref="G500:I500" si="1064">SUM(G501:G508)</f>
        <v>0</v>
      </c>
      <c r="H500" s="186">
        <f t="shared" si="1052"/>
        <v>0</v>
      </c>
      <c r="I500" s="186">
        <f t="shared" si="1064"/>
        <v>0</v>
      </c>
      <c r="J500" s="186">
        <f t="shared" si="1053"/>
        <v>0</v>
      </c>
      <c r="K500" s="186">
        <f t="shared" ref="K500:AP500" si="1065">SUM(K501:K508)</f>
        <v>0</v>
      </c>
      <c r="L500" s="186">
        <f t="shared" si="1065"/>
        <v>0</v>
      </c>
      <c r="M500" s="186">
        <f t="shared" si="1065"/>
        <v>0</v>
      </c>
      <c r="N500" s="186">
        <f t="shared" si="1065"/>
        <v>0</v>
      </c>
      <c r="O500" s="186">
        <f t="shared" si="1065"/>
        <v>0</v>
      </c>
      <c r="P500" s="186">
        <f t="shared" ref="P500:Q500" si="1066">SUM(P501:P508)</f>
        <v>0</v>
      </c>
      <c r="Q500" s="186">
        <f t="shared" si="1066"/>
        <v>0</v>
      </c>
      <c r="R500" s="186">
        <f t="shared" si="1065"/>
        <v>0</v>
      </c>
      <c r="S500" s="186">
        <f t="shared" si="1065"/>
        <v>0</v>
      </c>
      <c r="T500" s="186">
        <f t="shared" ref="T500" si="1067">SUM(T501:T508)</f>
        <v>0</v>
      </c>
      <c r="U500" s="186">
        <f t="shared" si="1065"/>
        <v>0</v>
      </c>
      <c r="V500" s="186">
        <f t="shared" si="1065"/>
        <v>0</v>
      </c>
      <c r="W500" s="186">
        <f t="shared" ref="W500" si="1068">SUM(W501:W508)</f>
        <v>0</v>
      </c>
      <c r="X500" s="186">
        <f t="shared" si="1065"/>
        <v>0</v>
      </c>
      <c r="Y500" s="186">
        <f t="shared" ref="Y500:Z500" si="1069">SUM(Y501:Y508)</f>
        <v>0</v>
      </c>
      <c r="Z500" s="186">
        <f t="shared" si="1069"/>
        <v>0</v>
      </c>
      <c r="AA500" s="186">
        <f t="shared" si="1065"/>
        <v>0</v>
      </c>
      <c r="AB500" s="186">
        <f t="shared" si="1065"/>
        <v>0</v>
      </c>
      <c r="AC500" s="186">
        <f t="shared" si="1065"/>
        <v>0</v>
      </c>
      <c r="AD500" s="186">
        <f t="shared" si="1065"/>
        <v>0</v>
      </c>
      <c r="AE500" s="186">
        <f t="shared" si="1059"/>
        <v>0</v>
      </c>
      <c r="AF500" s="186">
        <f t="shared" si="1065"/>
        <v>0</v>
      </c>
      <c r="AG500" s="186">
        <f t="shared" si="1065"/>
        <v>0</v>
      </c>
      <c r="AH500" s="186">
        <f t="shared" si="1065"/>
        <v>0</v>
      </c>
      <c r="AI500" s="186">
        <f t="shared" si="1060"/>
        <v>0</v>
      </c>
      <c r="AJ500" s="186">
        <f t="shared" si="1065"/>
        <v>0</v>
      </c>
      <c r="AK500" s="186">
        <f t="shared" si="1065"/>
        <v>0</v>
      </c>
      <c r="AL500" s="186">
        <f t="shared" si="1065"/>
        <v>0</v>
      </c>
      <c r="AM500" s="186">
        <f t="shared" si="1061"/>
        <v>0</v>
      </c>
      <c r="AN500" s="186">
        <f t="shared" si="1065"/>
        <v>0</v>
      </c>
      <c r="AO500" s="186">
        <f t="shared" si="1065"/>
        <v>0</v>
      </c>
      <c r="AP500" s="186">
        <f t="shared" si="1065"/>
        <v>0</v>
      </c>
      <c r="AQ500" s="186">
        <f t="shared" si="1062"/>
        <v>0</v>
      </c>
      <c r="AR500" s="186">
        <f t="shared" si="1063"/>
        <v>0</v>
      </c>
    </row>
    <row r="501" spans="2:44" x14ac:dyDescent="0.25">
      <c r="B501" s="427" t="s">
        <v>637</v>
      </c>
      <c r="C501" s="176" t="s">
        <v>1200</v>
      </c>
      <c r="D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7">
        <f t="shared" si="1050"/>
        <v>0</v>
      </c>
      <c r="G501" s="177"/>
      <c r="H501" s="177">
        <f t="shared" si="1052"/>
        <v>0</v>
      </c>
      <c r="I501" s="177"/>
      <c r="J501" s="177">
        <f t="shared" si="1053"/>
        <v>0</v>
      </c>
      <c r="K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7">
        <f t="shared" si="1059"/>
        <v>0</v>
      </c>
      <c r="AF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7">
        <f t="shared" si="1060"/>
        <v>0</v>
      </c>
      <c r="AJ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7">
        <f t="shared" si="1061"/>
        <v>0</v>
      </c>
      <c r="AN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7">
        <f t="shared" si="1062"/>
        <v>0</v>
      </c>
      <c r="AR501" s="177">
        <f t="shared" si="1063"/>
        <v>0</v>
      </c>
    </row>
    <row r="502" spans="2:44" x14ac:dyDescent="0.25">
      <c r="B502" s="427" t="s">
        <v>638</v>
      </c>
      <c r="C502" s="176" t="s">
        <v>1201</v>
      </c>
      <c r="D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7">
        <f t="shared" si="1050"/>
        <v>0</v>
      </c>
      <c r="G502" s="177"/>
      <c r="H502" s="177">
        <f t="shared" si="1052"/>
        <v>0</v>
      </c>
      <c r="I502" s="177"/>
      <c r="J502" s="177">
        <f t="shared" si="1053"/>
        <v>0</v>
      </c>
      <c r="K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7">
        <f t="shared" si="1059"/>
        <v>0</v>
      </c>
      <c r="AF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7">
        <f t="shared" si="1060"/>
        <v>0</v>
      </c>
      <c r="AJ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7">
        <f t="shared" si="1061"/>
        <v>0</v>
      </c>
      <c r="AN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7">
        <f t="shared" si="1062"/>
        <v>0</v>
      </c>
      <c r="AR502" s="177">
        <f t="shared" si="1063"/>
        <v>0</v>
      </c>
    </row>
    <row r="503" spans="2:44" x14ac:dyDescent="0.25">
      <c r="B503" s="427" t="s">
        <v>639</v>
      </c>
      <c r="C503" s="176" t="s">
        <v>1202</v>
      </c>
      <c r="D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7">
        <f t="shared" ref="F503:F506" si="1070">D503+E503</f>
        <v>0</v>
      </c>
      <c r="G503" s="177"/>
      <c r="H503" s="177">
        <f t="shared" ref="H503:H506" si="1071">F503-G503</f>
        <v>0</v>
      </c>
      <c r="I503" s="177"/>
      <c r="J503" s="177">
        <f t="shared" ref="J503:J506" si="1072">F503-I503</f>
        <v>0</v>
      </c>
      <c r="K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7">
        <f t="shared" ref="AE503:AE506" si="1073">AB503+AC503+AD503</f>
        <v>0</v>
      </c>
      <c r="AF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7">
        <f t="shared" ref="AI503:AI506" si="1074">AF503+AG503+AH503</f>
        <v>0</v>
      </c>
      <c r="AJ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7">
        <f t="shared" ref="AM503:AM506" si="1075">AJ503+AK503+AL503</f>
        <v>0</v>
      </c>
      <c r="AN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7">
        <f t="shared" ref="AQ503:AQ506" si="1076">AN503+AO503+AP503</f>
        <v>0</v>
      </c>
      <c r="AR503" s="177">
        <f t="shared" ref="AR503:AR506" si="1077">AE503+AI503+AM503+AQ503</f>
        <v>0</v>
      </c>
    </row>
    <row r="504" spans="2:44" x14ac:dyDescent="0.25">
      <c r="B504" s="427" t="s">
        <v>640</v>
      </c>
      <c r="C504" s="176" t="s">
        <v>1203</v>
      </c>
      <c r="D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7">
        <f t="shared" si="1070"/>
        <v>0</v>
      </c>
      <c r="G504" s="177"/>
      <c r="H504" s="177">
        <f t="shared" si="1071"/>
        <v>0</v>
      </c>
      <c r="I504" s="177"/>
      <c r="J504" s="177">
        <f t="shared" si="1072"/>
        <v>0</v>
      </c>
      <c r="K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7">
        <f t="shared" si="1073"/>
        <v>0</v>
      </c>
      <c r="AF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7">
        <f t="shared" si="1074"/>
        <v>0</v>
      </c>
      <c r="AJ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7">
        <f t="shared" si="1075"/>
        <v>0</v>
      </c>
      <c r="AN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7">
        <f t="shared" si="1076"/>
        <v>0</v>
      </c>
      <c r="AR504" s="177">
        <f t="shared" si="1077"/>
        <v>0</v>
      </c>
    </row>
    <row r="505" spans="2:44" x14ac:dyDescent="0.25">
      <c r="B505" s="427" t="s">
        <v>641</v>
      </c>
      <c r="C505" s="176" t="s">
        <v>1204</v>
      </c>
      <c r="D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7">
        <f t="shared" ref="F505" si="1078">D505+E505</f>
        <v>0</v>
      </c>
      <c r="G505" s="177"/>
      <c r="H505" s="177">
        <f t="shared" ref="H505" si="1079">F505-G505</f>
        <v>0</v>
      </c>
      <c r="I505" s="177"/>
      <c r="J505" s="177">
        <f t="shared" ref="J505" si="1080">F505-I505</f>
        <v>0</v>
      </c>
      <c r="K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7">
        <f t="shared" ref="AE505" si="1081">AB505+AC505+AD505</f>
        <v>0</v>
      </c>
      <c r="AF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7">
        <f t="shared" ref="AI505" si="1082">AF505+AG505+AH505</f>
        <v>0</v>
      </c>
      <c r="AJ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7">
        <f t="shared" ref="AM505" si="1083">AJ505+AK505+AL505</f>
        <v>0</v>
      </c>
      <c r="AN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7">
        <f t="shared" ref="AQ505" si="1084">AN505+AO505+AP505</f>
        <v>0</v>
      </c>
      <c r="AR505" s="177">
        <f t="shared" ref="AR505" si="1085">AE505+AI505+AM505+AQ505</f>
        <v>0</v>
      </c>
    </row>
    <row r="506" spans="2:44" x14ac:dyDescent="0.25">
      <c r="B506" s="427" t="s">
        <v>642</v>
      </c>
      <c r="C506" s="176" t="s">
        <v>1205</v>
      </c>
      <c r="D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7">
        <f t="shared" si="1070"/>
        <v>0</v>
      </c>
      <c r="G506" s="177"/>
      <c r="H506" s="177">
        <f t="shared" si="1071"/>
        <v>0</v>
      </c>
      <c r="I506" s="177"/>
      <c r="J506" s="177">
        <f t="shared" si="1072"/>
        <v>0</v>
      </c>
      <c r="K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7">
        <f t="shared" si="1073"/>
        <v>0</v>
      </c>
      <c r="AF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7">
        <f t="shared" si="1074"/>
        <v>0</v>
      </c>
      <c r="AJ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7">
        <f t="shared" si="1075"/>
        <v>0</v>
      </c>
      <c r="AN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7">
        <f t="shared" si="1076"/>
        <v>0</v>
      </c>
      <c r="AR506" s="177">
        <f t="shared" si="1077"/>
        <v>0</v>
      </c>
    </row>
    <row r="507" spans="2:44" x14ac:dyDescent="0.25">
      <c r="B507" s="427" t="s">
        <v>643</v>
      </c>
      <c r="C507" s="176" t="s">
        <v>1206</v>
      </c>
      <c r="D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7">
        <f t="shared" ref="F507" si="1086">D507+E507</f>
        <v>0</v>
      </c>
      <c r="G507" s="177"/>
      <c r="H507" s="177">
        <f t="shared" ref="H507" si="1087">F507-G507</f>
        <v>0</v>
      </c>
      <c r="I507" s="177"/>
      <c r="J507" s="177">
        <f t="shared" ref="J507" si="1088">F507-I507</f>
        <v>0</v>
      </c>
      <c r="K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7">
        <f t="shared" ref="AE507" si="1089">AB507+AC507+AD507</f>
        <v>0</v>
      </c>
      <c r="AF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7">
        <f t="shared" ref="AI507" si="1090">AF507+AG507+AH507</f>
        <v>0</v>
      </c>
      <c r="AJ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7">
        <f t="shared" ref="AM507" si="1091">AJ507+AK507+AL507</f>
        <v>0</v>
      </c>
      <c r="AN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7">
        <f t="shared" ref="AQ507" si="1092">AN507+AO507+AP507</f>
        <v>0</v>
      </c>
      <c r="AR507" s="177">
        <f t="shared" ref="AR507" si="1093">AE507+AI507+AM507+AQ507</f>
        <v>0</v>
      </c>
    </row>
    <row r="508" spans="2:44" x14ac:dyDescent="0.25">
      <c r="B508" s="427" t="s">
        <v>644</v>
      </c>
      <c r="C508" s="176" t="s">
        <v>1207</v>
      </c>
      <c r="D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7">
        <f t="shared" si="1050"/>
        <v>0</v>
      </c>
      <c r="G508" s="177"/>
      <c r="H508" s="177">
        <f t="shared" si="1052"/>
        <v>0</v>
      </c>
      <c r="I508" s="177"/>
      <c r="J508" s="177">
        <f t="shared" si="1053"/>
        <v>0</v>
      </c>
      <c r="K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7">
        <f t="shared" si="1059"/>
        <v>0</v>
      </c>
      <c r="AF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7">
        <f t="shared" si="1060"/>
        <v>0</v>
      </c>
      <c r="AJ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7">
        <f t="shared" si="1061"/>
        <v>0</v>
      </c>
      <c r="AN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7">
        <f t="shared" si="1062"/>
        <v>0</v>
      </c>
      <c r="AR508" s="177">
        <f t="shared" si="1063"/>
        <v>0</v>
      </c>
    </row>
    <row r="509" spans="2:44" x14ac:dyDescent="0.25">
      <c r="B509" s="184" t="s">
        <v>645</v>
      </c>
      <c r="C509" s="185" t="s">
        <v>1208</v>
      </c>
      <c r="D509" s="186">
        <f>SUM(D510:D525)</f>
        <v>0</v>
      </c>
      <c r="E509" s="186">
        <f>SUM(E510:E525)</f>
        <v>0</v>
      </c>
      <c r="F509" s="186">
        <f t="shared" si="1050"/>
        <v>0</v>
      </c>
      <c r="G509" s="186">
        <f>SUM(G510:G525)</f>
        <v>0</v>
      </c>
      <c r="H509" s="186">
        <f t="shared" si="1052"/>
        <v>0</v>
      </c>
      <c r="I509" s="186">
        <f>SUM(I510:I525)</f>
        <v>0</v>
      </c>
      <c r="J509" s="186">
        <f t="shared" si="1053"/>
        <v>0</v>
      </c>
      <c r="K509" s="186">
        <f t="shared" ref="K509:AD509" si="1094">SUM(K510:K525)</f>
        <v>0</v>
      </c>
      <c r="L509" s="186">
        <f t="shared" si="1094"/>
        <v>0</v>
      </c>
      <c r="M509" s="186">
        <f t="shared" si="1094"/>
        <v>0</v>
      </c>
      <c r="N509" s="186">
        <f t="shared" si="1094"/>
        <v>0</v>
      </c>
      <c r="O509" s="186">
        <f t="shared" si="1094"/>
        <v>0</v>
      </c>
      <c r="P509" s="186">
        <f t="shared" ref="P509:Q509" si="1095">SUM(P510:P525)</f>
        <v>0</v>
      </c>
      <c r="Q509" s="186">
        <f t="shared" si="1095"/>
        <v>0</v>
      </c>
      <c r="R509" s="186">
        <f t="shared" si="1094"/>
        <v>0</v>
      </c>
      <c r="S509" s="186">
        <f t="shared" si="1094"/>
        <v>0</v>
      </c>
      <c r="T509" s="186">
        <f t="shared" ref="T509" si="1096">SUM(T510:T525)</f>
        <v>0</v>
      </c>
      <c r="U509" s="186">
        <f t="shared" si="1094"/>
        <v>0</v>
      </c>
      <c r="V509" s="186">
        <f t="shared" si="1094"/>
        <v>0</v>
      </c>
      <c r="W509" s="186">
        <f t="shared" ref="W509" si="1097">SUM(W510:W525)</f>
        <v>0</v>
      </c>
      <c r="X509" s="186">
        <f t="shared" si="1094"/>
        <v>0</v>
      </c>
      <c r="Y509" s="186">
        <f t="shared" ref="Y509:Z509" si="1098">SUM(Y510:Y525)</f>
        <v>0</v>
      </c>
      <c r="Z509" s="186">
        <f t="shared" si="1098"/>
        <v>0</v>
      </c>
      <c r="AA509" s="186">
        <f t="shared" si="1094"/>
        <v>0</v>
      </c>
      <c r="AB509" s="186">
        <f t="shared" si="1094"/>
        <v>0</v>
      </c>
      <c r="AC509" s="186">
        <f t="shared" si="1094"/>
        <v>0</v>
      </c>
      <c r="AD509" s="186">
        <f t="shared" si="1094"/>
        <v>0</v>
      </c>
      <c r="AE509" s="186">
        <f t="shared" si="1059"/>
        <v>0</v>
      </c>
      <c r="AF509" s="186">
        <f>SUM(AF510:AF525)</f>
        <v>0</v>
      </c>
      <c r="AG509" s="186">
        <f>SUM(AG510:AG525)</f>
        <v>0</v>
      </c>
      <c r="AH509" s="186">
        <f>SUM(AH510:AH525)</f>
        <v>0</v>
      </c>
      <c r="AI509" s="186">
        <f t="shared" si="1060"/>
        <v>0</v>
      </c>
      <c r="AJ509" s="186">
        <f>SUM(AJ510:AJ525)</f>
        <v>0</v>
      </c>
      <c r="AK509" s="186">
        <f>SUM(AK510:AK525)</f>
        <v>0</v>
      </c>
      <c r="AL509" s="186">
        <f>SUM(AL510:AL525)</f>
        <v>0</v>
      </c>
      <c r="AM509" s="186">
        <f t="shared" si="1061"/>
        <v>0</v>
      </c>
      <c r="AN509" s="186">
        <f>SUM(AN510:AN525)</f>
        <v>0</v>
      </c>
      <c r="AO509" s="186">
        <f>SUM(AO510:AO525)</f>
        <v>0</v>
      </c>
      <c r="AP509" s="186">
        <f>SUM(AP510:AP525)</f>
        <v>0</v>
      </c>
      <c r="AQ509" s="186">
        <f t="shared" si="1062"/>
        <v>0</v>
      </c>
      <c r="AR509" s="186">
        <f t="shared" si="1063"/>
        <v>0</v>
      </c>
    </row>
    <row r="510" spans="2:44" x14ac:dyDescent="0.25">
      <c r="B510" s="427" t="s">
        <v>646</v>
      </c>
      <c r="C510" s="176" t="s">
        <v>1209</v>
      </c>
      <c r="D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7">
        <f t="shared" si="1050"/>
        <v>0</v>
      </c>
      <c r="G510" s="177"/>
      <c r="H510" s="177">
        <f t="shared" si="1052"/>
        <v>0</v>
      </c>
      <c r="I510" s="177"/>
      <c r="J510" s="177">
        <f t="shared" si="1053"/>
        <v>0</v>
      </c>
      <c r="K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7">
        <f t="shared" si="1059"/>
        <v>0</v>
      </c>
      <c r="AF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7">
        <f t="shared" si="1060"/>
        <v>0</v>
      </c>
      <c r="AJ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7">
        <f t="shared" si="1061"/>
        <v>0</v>
      </c>
      <c r="AN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7">
        <f t="shared" si="1062"/>
        <v>0</v>
      </c>
      <c r="AR510" s="177">
        <f t="shared" si="1063"/>
        <v>0</v>
      </c>
    </row>
    <row r="511" spans="2:44" x14ac:dyDescent="0.25">
      <c r="B511" s="427" t="s">
        <v>647</v>
      </c>
      <c r="C511" s="176" t="s">
        <v>1210</v>
      </c>
      <c r="D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7">
        <f t="shared" ref="F511:F518" si="1099">D511+E511</f>
        <v>0</v>
      </c>
      <c r="G511" s="177"/>
      <c r="H511" s="177">
        <f t="shared" ref="H511:H518" si="1100">F511-G511</f>
        <v>0</v>
      </c>
      <c r="I511" s="177"/>
      <c r="J511" s="177">
        <f t="shared" ref="J511:J518" si="1101">F511-I511</f>
        <v>0</v>
      </c>
      <c r="K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7">
        <f t="shared" ref="AE511:AE518" si="1102">AB511+AC511+AD511</f>
        <v>0</v>
      </c>
      <c r="AF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7">
        <f t="shared" ref="AI511:AI518" si="1103">AF511+AG511+AH511</f>
        <v>0</v>
      </c>
      <c r="AJ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7">
        <f t="shared" ref="AM511:AM518" si="1104">AJ511+AK511+AL511</f>
        <v>0</v>
      </c>
      <c r="AN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7">
        <f t="shared" ref="AQ511:AQ518" si="1105">AN511+AO511+AP511</f>
        <v>0</v>
      </c>
      <c r="AR511" s="177">
        <f t="shared" ref="AR511:AR518" si="1106">AE511+AI511+AM511+AQ511</f>
        <v>0</v>
      </c>
    </row>
    <row r="512" spans="2:44" x14ac:dyDescent="0.25">
      <c r="B512" s="427" t="s">
        <v>648</v>
      </c>
      <c r="C512" s="176" t="s">
        <v>1211</v>
      </c>
      <c r="D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7">
        <f t="shared" si="1099"/>
        <v>0</v>
      </c>
      <c r="G512" s="177"/>
      <c r="H512" s="177">
        <f t="shared" si="1100"/>
        <v>0</v>
      </c>
      <c r="I512" s="177"/>
      <c r="J512" s="177">
        <f t="shared" si="1101"/>
        <v>0</v>
      </c>
      <c r="K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7">
        <f t="shared" si="1102"/>
        <v>0</v>
      </c>
      <c r="AF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7">
        <f t="shared" si="1103"/>
        <v>0</v>
      </c>
      <c r="AJ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7">
        <f t="shared" si="1104"/>
        <v>0</v>
      </c>
      <c r="AN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7">
        <f t="shared" si="1105"/>
        <v>0</v>
      </c>
      <c r="AR512" s="177">
        <f t="shared" si="1106"/>
        <v>0</v>
      </c>
    </row>
    <row r="513" spans="2:44" x14ac:dyDescent="0.25">
      <c r="B513" s="427" t="s">
        <v>649</v>
      </c>
      <c r="C513" s="176" t="s">
        <v>1212</v>
      </c>
      <c r="D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7">
        <f t="shared" si="1099"/>
        <v>0</v>
      </c>
      <c r="G513" s="177"/>
      <c r="H513" s="177">
        <f t="shared" si="1100"/>
        <v>0</v>
      </c>
      <c r="I513" s="177"/>
      <c r="J513" s="177">
        <f t="shared" si="1101"/>
        <v>0</v>
      </c>
      <c r="K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7">
        <f t="shared" si="1102"/>
        <v>0</v>
      </c>
      <c r="AF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7">
        <f t="shared" si="1103"/>
        <v>0</v>
      </c>
      <c r="AJ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7">
        <f t="shared" si="1104"/>
        <v>0</v>
      </c>
      <c r="AN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7">
        <f t="shared" si="1105"/>
        <v>0</v>
      </c>
      <c r="AR513" s="177">
        <f t="shared" si="1106"/>
        <v>0</v>
      </c>
    </row>
    <row r="514" spans="2:44" x14ac:dyDescent="0.25">
      <c r="B514" s="427" t="s">
        <v>650</v>
      </c>
      <c r="C514" s="176" t="s">
        <v>1213</v>
      </c>
      <c r="D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7">
        <f t="shared" si="1099"/>
        <v>0</v>
      </c>
      <c r="G514" s="177"/>
      <c r="H514" s="177">
        <f t="shared" si="1100"/>
        <v>0</v>
      </c>
      <c r="I514" s="177"/>
      <c r="J514" s="177">
        <f t="shared" si="1101"/>
        <v>0</v>
      </c>
      <c r="K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7">
        <f t="shared" si="1102"/>
        <v>0</v>
      </c>
      <c r="AF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7">
        <f t="shared" si="1103"/>
        <v>0</v>
      </c>
      <c r="AJ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7">
        <f t="shared" si="1104"/>
        <v>0</v>
      </c>
      <c r="AN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7">
        <f t="shared" si="1105"/>
        <v>0</v>
      </c>
      <c r="AR514" s="177">
        <f t="shared" si="1106"/>
        <v>0</v>
      </c>
    </row>
    <row r="515" spans="2:44" x14ac:dyDescent="0.25">
      <c r="B515" s="427" t="s">
        <v>651</v>
      </c>
      <c r="C515" s="176" t="s">
        <v>1214</v>
      </c>
      <c r="D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7">
        <f t="shared" si="1099"/>
        <v>0</v>
      </c>
      <c r="G515" s="177"/>
      <c r="H515" s="177">
        <f t="shared" si="1100"/>
        <v>0</v>
      </c>
      <c r="I515" s="177"/>
      <c r="J515" s="177">
        <f t="shared" si="1101"/>
        <v>0</v>
      </c>
      <c r="K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7">
        <f t="shared" si="1102"/>
        <v>0</v>
      </c>
      <c r="AF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7">
        <f t="shared" si="1103"/>
        <v>0</v>
      </c>
      <c r="AJ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7">
        <f t="shared" si="1104"/>
        <v>0</v>
      </c>
      <c r="AN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7">
        <f t="shared" si="1105"/>
        <v>0</v>
      </c>
      <c r="AR515" s="177">
        <f t="shared" si="1106"/>
        <v>0</v>
      </c>
    </row>
    <row r="516" spans="2:44" x14ac:dyDescent="0.25">
      <c r="B516" s="427" t="s">
        <v>652</v>
      </c>
      <c r="C516" s="176" t="s">
        <v>1215</v>
      </c>
      <c r="D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7">
        <f t="shared" si="1099"/>
        <v>0</v>
      </c>
      <c r="G516" s="177"/>
      <c r="H516" s="177">
        <f t="shared" si="1100"/>
        <v>0</v>
      </c>
      <c r="I516" s="177"/>
      <c r="J516" s="177">
        <f t="shared" si="1101"/>
        <v>0</v>
      </c>
      <c r="K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7">
        <f t="shared" si="1102"/>
        <v>0</v>
      </c>
      <c r="AF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7">
        <f t="shared" si="1103"/>
        <v>0</v>
      </c>
      <c r="AJ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7">
        <f t="shared" si="1104"/>
        <v>0</v>
      </c>
      <c r="AN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7">
        <f t="shared" si="1105"/>
        <v>0</v>
      </c>
      <c r="AR516" s="177">
        <f t="shared" si="1106"/>
        <v>0</v>
      </c>
    </row>
    <row r="517" spans="2:44" x14ac:dyDescent="0.25">
      <c r="B517" s="427" t="s">
        <v>653</v>
      </c>
      <c r="C517" s="176" t="s">
        <v>1216</v>
      </c>
      <c r="D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7">
        <f t="shared" si="1099"/>
        <v>0</v>
      </c>
      <c r="G517" s="177"/>
      <c r="H517" s="177">
        <f t="shared" si="1100"/>
        <v>0</v>
      </c>
      <c r="I517" s="177"/>
      <c r="J517" s="177">
        <f t="shared" si="1101"/>
        <v>0</v>
      </c>
      <c r="K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7">
        <f t="shared" si="1102"/>
        <v>0</v>
      </c>
      <c r="AF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7">
        <f t="shared" si="1103"/>
        <v>0</v>
      </c>
      <c r="AJ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7">
        <f t="shared" si="1104"/>
        <v>0</v>
      </c>
      <c r="AN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7">
        <f t="shared" si="1105"/>
        <v>0</v>
      </c>
      <c r="AR517" s="177">
        <f t="shared" si="1106"/>
        <v>0</v>
      </c>
    </row>
    <row r="518" spans="2:44" x14ac:dyDescent="0.25">
      <c r="B518" s="427" t="s">
        <v>654</v>
      </c>
      <c r="C518" s="176" t="s">
        <v>1217</v>
      </c>
      <c r="D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7">
        <f t="shared" si="1099"/>
        <v>0</v>
      </c>
      <c r="G518" s="177"/>
      <c r="H518" s="177">
        <f t="shared" si="1100"/>
        <v>0</v>
      </c>
      <c r="I518" s="177"/>
      <c r="J518" s="177">
        <f t="shared" si="1101"/>
        <v>0</v>
      </c>
      <c r="K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7">
        <f t="shared" si="1102"/>
        <v>0</v>
      </c>
      <c r="AF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7">
        <f t="shared" si="1103"/>
        <v>0</v>
      </c>
      <c r="AJ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7">
        <f t="shared" si="1104"/>
        <v>0</v>
      </c>
      <c r="AN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7">
        <f t="shared" si="1105"/>
        <v>0</v>
      </c>
      <c r="AR518" s="177">
        <f t="shared" si="1106"/>
        <v>0</v>
      </c>
    </row>
    <row r="519" spans="2:44" x14ac:dyDescent="0.25">
      <c r="B519" s="427" t="s">
        <v>655</v>
      </c>
      <c r="C519" s="176" t="s">
        <v>1218</v>
      </c>
      <c r="D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7">
        <f t="shared" si="1050"/>
        <v>0</v>
      </c>
      <c r="G519" s="177"/>
      <c r="H519" s="177">
        <f t="shared" si="1052"/>
        <v>0</v>
      </c>
      <c r="I519" s="177"/>
      <c r="J519" s="177">
        <f t="shared" si="1053"/>
        <v>0</v>
      </c>
      <c r="K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7">
        <f t="shared" si="1059"/>
        <v>0</v>
      </c>
      <c r="AF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7">
        <f t="shared" si="1060"/>
        <v>0</v>
      </c>
      <c r="AJ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7">
        <f t="shared" si="1061"/>
        <v>0</v>
      </c>
      <c r="AN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7">
        <f t="shared" si="1062"/>
        <v>0</v>
      </c>
      <c r="AR519" s="177">
        <f t="shared" si="1063"/>
        <v>0</v>
      </c>
    </row>
    <row r="520" spans="2:44" x14ac:dyDescent="0.25">
      <c r="B520" s="427" t="s">
        <v>656</v>
      </c>
      <c r="C520" s="176" t="s">
        <v>1219</v>
      </c>
      <c r="D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7">
        <f t="shared" si="1050"/>
        <v>0</v>
      </c>
      <c r="G520" s="177"/>
      <c r="H520" s="177">
        <f t="shared" si="1052"/>
        <v>0</v>
      </c>
      <c r="I520" s="177"/>
      <c r="J520" s="177">
        <f t="shared" si="1053"/>
        <v>0</v>
      </c>
      <c r="K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7">
        <f t="shared" si="1059"/>
        <v>0</v>
      </c>
      <c r="AF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7">
        <f t="shared" si="1060"/>
        <v>0</v>
      </c>
      <c r="AJ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7">
        <f t="shared" si="1061"/>
        <v>0</v>
      </c>
      <c r="AN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7">
        <f t="shared" si="1062"/>
        <v>0</v>
      </c>
      <c r="AR520" s="177">
        <f t="shared" si="1063"/>
        <v>0</v>
      </c>
    </row>
    <row r="521" spans="2:44" x14ac:dyDescent="0.25">
      <c r="B521" s="427" t="s">
        <v>657</v>
      </c>
      <c r="C521" s="176" t="s">
        <v>1220</v>
      </c>
      <c r="D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7">
        <f t="shared" ref="F521:F522" si="1107">D521+E521</f>
        <v>0</v>
      </c>
      <c r="G521" s="177"/>
      <c r="H521" s="177">
        <f t="shared" ref="H521:H522" si="1108">F521-G521</f>
        <v>0</v>
      </c>
      <c r="I521" s="177"/>
      <c r="J521" s="177">
        <f t="shared" ref="J521:J522" si="1109">F521-I521</f>
        <v>0</v>
      </c>
      <c r="K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7">
        <f t="shared" ref="AE521:AE522" si="1110">AB521+AC521+AD521</f>
        <v>0</v>
      </c>
      <c r="AF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7">
        <f t="shared" ref="AI521:AI522" si="1111">AF521+AG521+AH521</f>
        <v>0</v>
      </c>
      <c r="AJ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7">
        <f t="shared" ref="AM521:AM522" si="1112">AJ521+AK521+AL521</f>
        <v>0</v>
      </c>
      <c r="AN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7">
        <f t="shared" ref="AQ521:AQ522" si="1113">AN521+AO521+AP521</f>
        <v>0</v>
      </c>
      <c r="AR521" s="177">
        <f t="shared" ref="AR521:AR522" si="1114">AE521+AI521+AM521+AQ521</f>
        <v>0</v>
      </c>
    </row>
    <row r="522" spans="2:44" x14ac:dyDescent="0.25">
      <c r="B522" s="427" t="s">
        <v>658</v>
      </c>
      <c r="C522" s="176" t="s">
        <v>1221</v>
      </c>
      <c r="D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7">
        <f t="shared" si="1107"/>
        <v>0</v>
      </c>
      <c r="G522" s="177"/>
      <c r="H522" s="177">
        <f t="shared" si="1108"/>
        <v>0</v>
      </c>
      <c r="I522" s="177"/>
      <c r="J522" s="177">
        <f t="shared" si="1109"/>
        <v>0</v>
      </c>
      <c r="K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7">
        <f t="shared" si="1110"/>
        <v>0</v>
      </c>
      <c r="AF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7">
        <f t="shared" si="1111"/>
        <v>0</v>
      </c>
      <c r="AJ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7">
        <f t="shared" si="1112"/>
        <v>0</v>
      </c>
      <c r="AN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7">
        <f t="shared" si="1113"/>
        <v>0</v>
      </c>
      <c r="AR522" s="177">
        <f t="shared" si="1114"/>
        <v>0</v>
      </c>
    </row>
    <row r="523" spans="2:44" x14ac:dyDescent="0.25">
      <c r="B523" s="427" t="s">
        <v>659</v>
      </c>
      <c r="C523" s="176" t="s">
        <v>1222</v>
      </c>
      <c r="D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7">
        <f t="shared" ref="F523:F524" si="1115">D523+E523</f>
        <v>0</v>
      </c>
      <c r="G523" s="177"/>
      <c r="H523" s="177">
        <f t="shared" ref="H523:H524" si="1116">F523-G523</f>
        <v>0</v>
      </c>
      <c r="I523" s="177"/>
      <c r="J523" s="177">
        <f t="shared" ref="J523:J524" si="1117">F523-I523</f>
        <v>0</v>
      </c>
      <c r="K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7">
        <f t="shared" ref="AE523:AE524" si="1118">AB523+AC523+AD523</f>
        <v>0</v>
      </c>
      <c r="AF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7">
        <f t="shared" ref="AI523:AI524" si="1119">AF523+AG523+AH523</f>
        <v>0</v>
      </c>
      <c r="AJ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7">
        <f t="shared" ref="AM523:AM524" si="1120">AJ523+AK523+AL523</f>
        <v>0</v>
      </c>
      <c r="AN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7">
        <f t="shared" ref="AQ523:AQ524" si="1121">AN523+AO523+AP523</f>
        <v>0</v>
      </c>
      <c r="AR523" s="177">
        <f t="shared" ref="AR523:AR524" si="1122">AE523+AI523+AM523+AQ523</f>
        <v>0</v>
      </c>
    </row>
    <row r="524" spans="2:44" x14ac:dyDescent="0.25">
      <c r="B524" s="427" t="s">
        <v>660</v>
      </c>
      <c r="C524" s="176" t="s">
        <v>1223</v>
      </c>
      <c r="D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7">
        <f t="shared" si="1115"/>
        <v>0</v>
      </c>
      <c r="G524" s="177"/>
      <c r="H524" s="177">
        <f t="shared" si="1116"/>
        <v>0</v>
      </c>
      <c r="I524" s="177"/>
      <c r="J524" s="177">
        <f t="shared" si="1117"/>
        <v>0</v>
      </c>
      <c r="K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7">
        <f t="shared" si="1118"/>
        <v>0</v>
      </c>
      <c r="AF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7">
        <f t="shared" si="1119"/>
        <v>0</v>
      </c>
      <c r="AJ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7">
        <f t="shared" si="1120"/>
        <v>0</v>
      </c>
      <c r="AN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7">
        <f t="shared" si="1121"/>
        <v>0</v>
      </c>
      <c r="AR524" s="177">
        <f t="shared" si="1122"/>
        <v>0</v>
      </c>
    </row>
    <row r="525" spans="2:44" x14ac:dyDescent="0.25">
      <c r="B525" s="427" t="s">
        <v>661</v>
      </c>
      <c r="C525" s="176" t="s">
        <v>1224</v>
      </c>
      <c r="D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7">
        <f t="shared" si="1050"/>
        <v>0</v>
      </c>
      <c r="G525" s="177"/>
      <c r="H525" s="177">
        <f t="shared" si="1052"/>
        <v>0</v>
      </c>
      <c r="I525" s="177"/>
      <c r="J525" s="177">
        <f t="shared" si="1053"/>
        <v>0</v>
      </c>
      <c r="K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7">
        <f t="shared" si="1059"/>
        <v>0</v>
      </c>
      <c r="AF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7">
        <f t="shared" si="1060"/>
        <v>0</v>
      </c>
      <c r="AJ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7">
        <f t="shared" si="1061"/>
        <v>0</v>
      </c>
      <c r="AN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7">
        <f t="shared" si="1062"/>
        <v>0</v>
      </c>
      <c r="AR525" s="177">
        <f t="shared" si="1063"/>
        <v>0</v>
      </c>
    </row>
    <row r="526" spans="2:44" x14ac:dyDescent="0.25">
      <c r="B526" s="173" t="s">
        <v>662</v>
      </c>
      <c r="C526" s="174" t="s">
        <v>1225</v>
      </c>
      <c r="D526" s="175">
        <f>D527+D541</f>
        <v>0</v>
      </c>
      <c r="E526" s="175">
        <f>E527+E541</f>
        <v>0</v>
      </c>
      <c r="F526" s="175">
        <f t="shared" si="1050"/>
        <v>0</v>
      </c>
      <c r="G526" s="175">
        <f t="shared" ref="G526:I526" si="1123">G527+G541</f>
        <v>0</v>
      </c>
      <c r="H526" s="175">
        <f t="shared" si="1052"/>
        <v>0</v>
      </c>
      <c r="I526" s="175">
        <f t="shared" si="1123"/>
        <v>0</v>
      </c>
      <c r="J526" s="175">
        <f t="shared" si="1053"/>
        <v>0</v>
      </c>
      <c r="K526" s="175">
        <f t="shared" ref="K526:AP526" si="1124">K527+K541</f>
        <v>0</v>
      </c>
      <c r="L526" s="175">
        <f t="shared" si="1124"/>
        <v>0</v>
      </c>
      <c r="M526" s="175">
        <f t="shared" si="1124"/>
        <v>0</v>
      </c>
      <c r="N526" s="175">
        <f t="shared" si="1124"/>
        <v>0</v>
      </c>
      <c r="O526" s="175">
        <f t="shared" si="1124"/>
        <v>0</v>
      </c>
      <c r="P526" s="175">
        <f t="shared" ref="P526:Q526" si="1125">P527+P541</f>
        <v>0</v>
      </c>
      <c r="Q526" s="175">
        <f t="shared" si="1125"/>
        <v>0</v>
      </c>
      <c r="R526" s="175">
        <f t="shared" si="1124"/>
        <v>0</v>
      </c>
      <c r="S526" s="175">
        <f t="shared" si="1124"/>
        <v>0</v>
      </c>
      <c r="T526" s="175">
        <f t="shared" ref="T526" si="1126">T527+T541</f>
        <v>0</v>
      </c>
      <c r="U526" s="175">
        <f t="shared" si="1124"/>
        <v>0</v>
      </c>
      <c r="V526" s="175">
        <f t="shared" si="1124"/>
        <v>0</v>
      </c>
      <c r="W526" s="175">
        <f t="shared" ref="W526" si="1127">W527+W541</f>
        <v>0</v>
      </c>
      <c r="X526" s="175">
        <f t="shared" si="1124"/>
        <v>0</v>
      </c>
      <c r="Y526" s="175">
        <f t="shared" ref="Y526:Z526" si="1128">Y527+Y541</f>
        <v>0</v>
      </c>
      <c r="Z526" s="175">
        <f t="shared" si="1128"/>
        <v>0</v>
      </c>
      <c r="AA526" s="175">
        <f t="shared" si="1124"/>
        <v>0</v>
      </c>
      <c r="AB526" s="175">
        <f t="shared" si="1124"/>
        <v>0</v>
      </c>
      <c r="AC526" s="175">
        <f t="shared" si="1124"/>
        <v>0</v>
      </c>
      <c r="AD526" s="175">
        <f t="shared" si="1124"/>
        <v>0</v>
      </c>
      <c r="AE526" s="175">
        <f t="shared" si="1059"/>
        <v>0</v>
      </c>
      <c r="AF526" s="175">
        <f t="shared" si="1124"/>
        <v>0</v>
      </c>
      <c r="AG526" s="175">
        <f t="shared" si="1124"/>
        <v>0</v>
      </c>
      <c r="AH526" s="175">
        <f t="shared" si="1124"/>
        <v>0</v>
      </c>
      <c r="AI526" s="175">
        <f t="shared" si="1060"/>
        <v>0</v>
      </c>
      <c r="AJ526" s="175">
        <f t="shared" si="1124"/>
        <v>0</v>
      </c>
      <c r="AK526" s="175">
        <f t="shared" si="1124"/>
        <v>0</v>
      </c>
      <c r="AL526" s="175">
        <f t="shared" si="1124"/>
        <v>0</v>
      </c>
      <c r="AM526" s="175">
        <f t="shared" si="1061"/>
        <v>0</v>
      </c>
      <c r="AN526" s="175">
        <f t="shared" si="1124"/>
        <v>0</v>
      </c>
      <c r="AO526" s="175">
        <f t="shared" si="1124"/>
        <v>0</v>
      </c>
      <c r="AP526" s="175">
        <f t="shared" si="1124"/>
        <v>0</v>
      </c>
      <c r="AQ526" s="175">
        <f t="shared" si="1062"/>
        <v>0</v>
      </c>
      <c r="AR526" s="175">
        <f t="shared" si="1063"/>
        <v>0</v>
      </c>
    </row>
    <row r="527" spans="2:44" x14ac:dyDescent="0.25">
      <c r="B527" s="184" t="s">
        <v>663</v>
      </c>
      <c r="C527" s="185" t="s">
        <v>1226</v>
      </c>
      <c r="D527" s="186">
        <f>SUM(D528:D540)</f>
        <v>0</v>
      </c>
      <c r="E527" s="186">
        <f>SUM(E528:E540)</f>
        <v>0</v>
      </c>
      <c r="F527" s="186">
        <f t="shared" si="1050"/>
        <v>0</v>
      </c>
      <c r="G527" s="186">
        <f t="shared" ref="G527:I527" si="1129">SUM(G528:G540)</f>
        <v>0</v>
      </c>
      <c r="H527" s="186">
        <f t="shared" si="1052"/>
        <v>0</v>
      </c>
      <c r="I527" s="186">
        <f t="shared" si="1129"/>
        <v>0</v>
      </c>
      <c r="J527" s="186">
        <f t="shared" si="1053"/>
        <v>0</v>
      </c>
      <c r="K527" s="186">
        <f t="shared" ref="K527:AP527" si="1130">SUM(K528:K540)</f>
        <v>0</v>
      </c>
      <c r="L527" s="186">
        <f t="shared" si="1130"/>
        <v>0</v>
      </c>
      <c r="M527" s="186">
        <f t="shared" si="1130"/>
        <v>0</v>
      </c>
      <c r="N527" s="186">
        <f t="shared" si="1130"/>
        <v>0</v>
      </c>
      <c r="O527" s="186">
        <f t="shared" si="1130"/>
        <v>0</v>
      </c>
      <c r="P527" s="186">
        <f t="shared" ref="P527:Q527" si="1131">SUM(P528:P540)</f>
        <v>0</v>
      </c>
      <c r="Q527" s="186">
        <f t="shared" si="1131"/>
        <v>0</v>
      </c>
      <c r="R527" s="186">
        <f t="shared" si="1130"/>
        <v>0</v>
      </c>
      <c r="S527" s="186">
        <f t="shared" si="1130"/>
        <v>0</v>
      </c>
      <c r="T527" s="186">
        <f t="shared" ref="T527" si="1132">SUM(T528:T540)</f>
        <v>0</v>
      </c>
      <c r="U527" s="186">
        <f t="shared" si="1130"/>
        <v>0</v>
      </c>
      <c r="V527" s="186">
        <f t="shared" si="1130"/>
        <v>0</v>
      </c>
      <c r="W527" s="186">
        <f t="shared" ref="W527" si="1133">SUM(W528:W540)</f>
        <v>0</v>
      </c>
      <c r="X527" s="186">
        <f t="shared" si="1130"/>
        <v>0</v>
      </c>
      <c r="Y527" s="186">
        <f t="shared" ref="Y527:Z527" si="1134">SUM(Y528:Y540)</f>
        <v>0</v>
      </c>
      <c r="Z527" s="186">
        <f t="shared" si="1134"/>
        <v>0</v>
      </c>
      <c r="AA527" s="186">
        <f t="shared" si="1130"/>
        <v>0</v>
      </c>
      <c r="AB527" s="186">
        <f t="shared" si="1130"/>
        <v>0</v>
      </c>
      <c r="AC527" s="186">
        <f t="shared" si="1130"/>
        <v>0</v>
      </c>
      <c r="AD527" s="186">
        <f t="shared" si="1130"/>
        <v>0</v>
      </c>
      <c r="AE527" s="186">
        <f t="shared" si="1059"/>
        <v>0</v>
      </c>
      <c r="AF527" s="186">
        <f t="shared" si="1130"/>
        <v>0</v>
      </c>
      <c r="AG527" s="186">
        <f t="shared" si="1130"/>
        <v>0</v>
      </c>
      <c r="AH527" s="186">
        <f t="shared" si="1130"/>
        <v>0</v>
      </c>
      <c r="AI527" s="186">
        <f t="shared" si="1060"/>
        <v>0</v>
      </c>
      <c r="AJ527" s="186">
        <f t="shared" si="1130"/>
        <v>0</v>
      </c>
      <c r="AK527" s="186">
        <f t="shared" si="1130"/>
        <v>0</v>
      </c>
      <c r="AL527" s="186">
        <f t="shared" si="1130"/>
        <v>0</v>
      </c>
      <c r="AM527" s="186">
        <f t="shared" si="1061"/>
        <v>0</v>
      </c>
      <c r="AN527" s="186">
        <f t="shared" si="1130"/>
        <v>0</v>
      </c>
      <c r="AO527" s="186">
        <f t="shared" si="1130"/>
        <v>0</v>
      </c>
      <c r="AP527" s="186">
        <f t="shared" si="1130"/>
        <v>0</v>
      </c>
      <c r="AQ527" s="186">
        <f t="shared" si="1062"/>
        <v>0</v>
      </c>
      <c r="AR527" s="186">
        <f t="shared" si="1063"/>
        <v>0</v>
      </c>
    </row>
    <row r="528" spans="2:44" x14ac:dyDescent="0.25">
      <c r="B528" s="427" t="s">
        <v>664</v>
      </c>
      <c r="C528" s="176" t="s">
        <v>1227</v>
      </c>
      <c r="D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7">
        <f t="shared" ref="F528:F540" si="1135">D528+E528</f>
        <v>0</v>
      </c>
      <c r="G528" s="177"/>
      <c r="H528" s="177">
        <f t="shared" ref="H528:H540" si="1136">F528-G528</f>
        <v>0</v>
      </c>
      <c r="I528" s="177"/>
      <c r="J528" s="177">
        <f t="shared" ref="J528:J540" si="1137">F528-I528</f>
        <v>0</v>
      </c>
      <c r="K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7">
        <f t="shared" ref="AE528:AE540" si="1138">AB528+AC528+AD528</f>
        <v>0</v>
      </c>
      <c r="AF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7">
        <f t="shared" ref="AI528:AI540" si="1139">AF528+AG528+AH528</f>
        <v>0</v>
      </c>
      <c r="AJ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7">
        <f t="shared" ref="AM528:AM540" si="1140">AJ528+AK528+AL528</f>
        <v>0</v>
      </c>
      <c r="AN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7">
        <f t="shared" ref="AQ528:AQ540" si="1141">AN528+AO528+AP528</f>
        <v>0</v>
      </c>
      <c r="AR528" s="177">
        <f t="shared" ref="AR528:AR540" si="1142">AE528+AI528+AM528+AQ528</f>
        <v>0</v>
      </c>
    </row>
    <row r="529" spans="2:44" x14ac:dyDescent="0.25">
      <c r="B529" s="427" t="s">
        <v>665</v>
      </c>
      <c r="C529" s="176" t="s">
        <v>1228</v>
      </c>
      <c r="D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7">
        <f t="shared" ref="F529:F533" si="1143">D529+E529</f>
        <v>0</v>
      </c>
      <c r="G529" s="177"/>
      <c r="H529" s="177">
        <f t="shared" ref="H529:H533" si="1144">F529-G529</f>
        <v>0</v>
      </c>
      <c r="I529" s="177"/>
      <c r="J529" s="177">
        <f t="shared" ref="J529:J533" si="1145">F529-I529</f>
        <v>0</v>
      </c>
      <c r="K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7">
        <f t="shared" ref="AE529:AE533" si="1146">AB529+AC529+AD529</f>
        <v>0</v>
      </c>
      <c r="AF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7">
        <f t="shared" ref="AI529:AI533" si="1147">AF529+AG529+AH529</f>
        <v>0</v>
      </c>
      <c r="AJ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7">
        <f t="shared" ref="AM529:AM533" si="1148">AJ529+AK529+AL529</f>
        <v>0</v>
      </c>
      <c r="AN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7">
        <f t="shared" ref="AQ529:AQ533" si="1149">AN529+AO529+AP529</f>
        <v>0</v>
      </c>
      <c r="AR529" s="177">
        <f t="shared" ref="AR529:AR533" si="1150">AE529+AI529+AM529+AQ529</f>
        <v>0</v>
      </c>
    </row>
    <row r="530" spans="2:44" x14ac:dyDescent="0.25">
      <c r="B530" s="427" t="s">
        <v>666</v>
      </c>
      <c r="C530" s="176" t="s">
        <v>1229</v>
      </c>
      <c r="D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7">
        <f t="shared" si="1143"/>
        <v>0</v>
      </c>
      <c r="G530" s="177"/>
      <c r="H530" s="177">
        <f t="shared" si="1144"/>
        <v>0</v>
      </c>
      <c r="I530" s="177"/>
      <c r="J530" s="177">
        <f t="shared" si="1145"/>
        <v>0</v>
      </c>
      <c r="K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7">
        <f t="shared" si="1146"/>
        <v>0</v>
      </c>
      <c r="AF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7">
        <f t="shared" si="1147"/>
        <v>0</v>
      </c>
      <c r="AJ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7">
        <f t="shared" si="1148"/>
        <v>0</v>
      </c>
      <c r="AN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7">
        <f t="shared" si="1149"/>
        <v>0</v>
      </c>
      <c r="AR530" s="177">
        <f t="shared" si="1150"/>
        <v>0</v>
      </c>
    </row>
    <row r="531" spans="2:44" x14ac:dyDescent="0.25">
      <c r="B531" s="427" t="s">
        <v>667</v>
      </c>
      <c r="C531" s="176" t="s">
        <v>1230</v>
      </c>
      <c r="D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7">
        <f t="shared" si="1143"/>
        <v>0</v>
      </c>
      <c r="G531" s="177"/>
      <c r="H531" s="177">
        <f t="shared" si="1144"/>
        <v>0</v>
      </c>
      <c r="I531" s="177"/>
      <c r="J531" s="177">
        <f t="shared" si="1145"/>
        <v>0</v>
      </c>
      <c r="K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7">
        <f t="shared" si="1146"/>
        <v>0</v>
      </c>
      <c r="AF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7">
        <f t="shared" si="1147"/>
        <v>0</v>
      </c>
      <c r="AJ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7">
        <f t="shared" si="1148"/>
        <v>0</v>
      </c>
      <c r="AN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7">
        <f t="shared" si="1149"/>
        <v>0</v>
      </c>
      <c r="AR531" s="177">
        <f t="shared" si="1150"/>
        <v>0</v>
      </c>
    </row>
    <row r="532" spans="2:44" x14ac:dyDescent="0.25">
      <c r="B532" s="427" t="s">
        <v>668</v>
      </c>
      <c r="C532" s="176" t="s">
        <v>1231</v>
      </c>
      <c r="D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7">
        <f t="shared" si="1143"/>
        <v>0</v>
      </c>
      <c r="G532" s="177"/>
      <c r="H532" s="177">
        <f t="shared" si="1144"/>
        <v>0</v>
      </c>
      <c r="I532" s="177"/>
      <c r="J532" s="177">
        <f t="shared" si="1145"/>
        <v>0</v>
      </c>
      <c r="K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7">
        <f t="shared" si="1146"/>
        <v>0</v>
      </c>
      <c r="AF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7">
        <f t="shared" si="1147"/>
        <v>0</v>
      </c>
      <c r="AJ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7">
        <f t="shared" si="1148"/>
        <v>0</v>
      </c>
      <c r="AN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7">
        <f t="shared" si="1149"/>
        <v>0</v>
      </c>
      <c r="AR532" s="177">
        <f t="shared" si="1150"/>
        <v>0</v>
      </c>
    </row>
    <row r="533" spans="2:44" x14ac:dyDescent="0.25">
      <c r="B533" s="427" t="s">
        <v>669</v>
      </c>
      <c r="C533" s="176" t="s">
        <v>1232</v>
      </c>
      <c r="D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7">
        <f t="shared" si="1143"/>
        <v>0</v>
      </c>
      <c r="G533" s="177"/>
      <c r="H533" s="177">
        <f t="shared" si="1144"/>
        <v>0</v>
      </c>
      <c r="I533" s="177"/>
      <c r="J533" s="177">
        <f t="shared" si="1145"/>
        <v>0</v>
      </c>
      <c r="K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7">
        <f t="shared" si="1146"/>
        <v>0</v>
      </c>
      <c r="AF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7">
        <f t="shared" si="1147"/>
        <v>0</v>
      </c>
      <c r="AJ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7">
        <f t="shared" si="1148"/>
        <v>0</v>
      </c>
      <c r="AN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7">
        <f t="shared" si="1149"/>
        <v>0</v>
      </c>
      <c r="AR533" s="177">
        <f t="shared" si="1150"/>
        <v>0</v>
      </c>
    </row>
    <row r="534" spans="2:44" x14ac:dyDescent="0.25">
      <c r="B534" s="427" t="s">
        <v>670</v>
      </c>
      <c r="C534" s="176" t="s">
        <v>1233</v>
      </c>
      <c r="D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7">
        <f t="shared" si="1135"/>
        <v>0</v>
      </c>
      <c r="G534" s="177"/>
      <c r="H534" s="177">
        <f t="shared" si="1136"/>
        <v>0</v>
      </c>
      <c r="I534" s="177"/>
      <c r="J534" s="177">
        <f t="shared" si="1137"/>
        <v>0</v>
      </c>
      <c r="K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7">
        <f t="shared" si="1138"/>
        <v>0</v>
      </c>
      <c r="AF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7">
        <f t="shared" si="1139"/>
        <v>0</v>
      </c>
      <c r="AJ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7">
        <f t="shared" si="1140"/>
        <v>0</v>
      </c>
      <c r="AN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7">
        <f t="shared" si="1141"/>
        <v>0</v>
      </c>
      <c r="AR534" s="177">
        <f t="shared" si="1142"/>
        <v>0</v>
      </c>
    </row>
    <row r="535" spans="2:44" x14ac:dyDescent="0.25">
      <c r="B535" s="427" t="s">
        <v>671</v>
      </c>
      <c r="C535" s="176" t="s">
        <v>1234</v>
      </c>
      <c r="D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7">
        <f t="shared" si="1135"/>
        <v>0</v>
      </c>
      <c r="G535" s="177"/>
      <c r="H535" s="177">
        <f t="shared" si="1136"/>
        <v>0</v>
      </c>
      <c r="I535" s="177"/>
      <c r="J535" s="177">
        <f t="shared" si="1137"/>
        <v>0</v>
      </c>
      <c r="K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7">
        <f t="shared" si="1138"/>
        <v>0</v>
      </c>
      <c r="AF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7">
        <f t="shared" si="1139"/>
        <v>0</v>
      </c>
      <c r="AJ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7">
        <f t="shared" si="1140"/>
        <v>0</v>
      </c>
      <c r="AN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7">
        <f t="shared" si="1141"/>
        <v>0</v>
      </c>
      <c r="AR535" s="177">
        <f t="shared" si="1142"/>
        <v>0</v>
      </c>
    </row>
    <row r="536" spans="2:44" x14ac:dyDescent="0.25">
      <c r="B536" s="427" t="s">
        <v>672</v>
      </c>
      <c r="C536" s="176" t="s">
        <v>1235</v>
      </c>
      <c r="D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7">
        <f t="shared" si="1135"/>
        <v>0</v>
      </c>
      <c r="G536" s="177"/>
      <c r="H536" s="177">
        <f t="shared" si="1136"/>
        <v>0</v>
      </c>
      <c r="I536" s="177"/>
      <c r="J536" s="177">
        <f t="shared" si="1137"/>
        <v>0</v>
      </c>
      <c r="K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7">
        <f t="shared" si="1138"/>
        <v>0</v>
      </c>
      <c r="AF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7">
        <f t="shared" si="1139"/>
        <v>0</v>
      </c>
      <c r="AJ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7">
        <f t="shared" si="1140"/>
        <v>0</v>
      </c>
      <c r="AN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7">
        <f t="shared" si="1141"/>
        <v>0</v>
      </c>
      <c r="AR536" s="177">
        <f t="shared" si="1142"/>
        <v>0</v>
      </c>
    </row>
    <row r="537" spans="2:44" x14ac:dyDescent="0.25">
      <c r="B537" s="427" t="s">
        <v>673</v>
      </c>
      <c r="C537" s="176" t="s">
        <v>1236</v>
      </c>
      <c r="D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7">
        <f t="shared" ref="F537" si="1151">D537+E537</f>
        <v>0</v>
      </c>
      <c r="G537" s="177"/>
      <c r="H537" s="177">
        <f t="shared" ref="H537" si="1152">F537-G537</f>
        <v>0</v>
      </c>
      <c r="I537" s="177"/>
      <c r="J537" s="177">
        <f t="shared" ref="J537" si="1153">F537-I537</f>
        <v>0</v>
      </c>
      <c r="K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7">
        <f t="shared" ref="AE537" si="1154">AB537+AC537+AD537</f>
        <v>0</v>
      </c>
      <c r="AF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7">
        <f t="shared" ref="AI537" si="1155">AF537+AG537+AH537</f>
        <v>0</v>
      </c>
      <c r="AJ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7">
        <f t="shared" ref="AM537" si="1156">AJ537+AK537+AL537</f>
        <v>0</v>
      </c>
      <c r="AN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7">
        <f t="shared" ref="AQ537" si="1157">AN537+AO537+AP537</f>
        <v>0</v>
      </c>
      <c r="AR537" s="177">
        <f t="shared" ref="AR537" si="1158">AE537+AI537+AM537+AQ537</f>
        <v>0</v>
      </c>
    </row>
    <row r="538" spans="2:44" x14ac:dyDescent="0.25">
      <c r="B538" s="427" t="s">
        <v>674</v>
      </c>
      <c r="C538" s="176" t="s">
        <v>1237</v>
      </c>
      <c r="D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7">
        <f t="shared" ref="F538" si="1159">D538+E538</f>
        <v>0</v>
      </c>
      <c r="G538" s="177"/>
      <c r="H538" s="177">
        <f t="shared" ref="H538" si="1160">F538-G538</f>
        <v>0</v>
      </c>
      <c r="I538" s="177"/>
      <c r="J538" s="177">
        <f t="shared" ref="J538" si="1161">F538-I538</f>
        <v>0</v>
      </c>
      <c r="K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7">
        <f t="shared" ref="AE538" si="1162">AB538+AC538+AD538</f>
        <v>0</v>
      </c>
      <c r="AF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7">
        <f t="shared" ref="AI538" si="1163">AF538+AG538+AH538</f>
        <v>0</v>
      </c>
      <c r="AJ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7">
        <f t="shared" ref="AM538" si="1164">AJ538+AK538+AL538</f>
        <v>0</v>
      </c>
      <c r="AN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7">
        <f t="shared" ref="AQ538" si="1165">AN538+AO538+AP538</f>
        <v>0</v>
      </c>
      <c r="AR538" s="177">
        <f t="shared" ref="AR538" si="1166">AE538+AI538+AM538+AQ538</f>
        <v>0</v>
      </c>
    </row>
    <row r="539" spans="2:44" x14ac:dyDescent="0.25">
      <c r="B539" s="427" t="s">
        <v>675</v>
      </c>
      <c r="C539" s="176" t="s">
        <v>1238</v>
      </c>
      <c r="D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7">
        <f t="shared" ref="F539" si="1167">D539+E539</f>
        <v>0</v>
      </c>
      <c r="G539" s="177"/>
      <c r="H539" s="177">
        <f t="shared" ref="H539" si="1168">F539-G539</f>
        <v>0</v>
      </c>
      <c r="I539" s="177"/>
      <c r="J539" s="177">
        <f t="shared" ref="J539" si="1169">F539-I539</f>
        <v>0</v>
      </c>
      <c r="K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7">
        <f t="shared" ref="AE539" si="1170">AB539+AC539+AD539</f>
        <v>0</v>
      </c>
      <c r="AF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7">
        <f t="shared" ref="AI539" si="1171">AF539+AG539+AH539</f>
        <v>0</v>
      </c>
      <c r="AJ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7">
        <f t="shared" ref="AM539" si="1172">AJ539+AK539+AL539</f>
        <v>0</v>
      </c>
      <c r="AN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7">
        <f t="shared" ref="AQ539" si="1173">AN539+AO539+AP539</f>
        <v>0</v>
      </c>
      <c r="AR539" s="177">
        <f t="shared" ref="AR539" si="1174">AE539+AI539+AM539+AQ539</f>
        <v>0</v>
      </c>
    </row>
    <row r="540" spans="2:44" x14ac:dyDescent="0.25">
      <c r="B540" s="427" t="s">
        <v>676</v>
      </c>
      <c r="C540" s="176" t="s">
        <v>1239</v>
      </c>
      <c r="D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7">
        <f t="shared" si="1135"/>
        <v>0</v>
      </c>
      <c r="G540" s="177"/>
      <c r="H540" s="177">
        <f t="shared" si="1136"/>
        <v>0</v>
      </c>
      <c r="I540" s="177"/>
      <c r="J540" s="177">
        <f t="shared" si="1137"/>
        <v>0</v>
      </c>
      <c r="K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7">
        <f t="shared" si="1138"/>
        <v>0</v>
      </c>
      <c r="AF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7">
        <f t="shared" si="1139"/>
        <v>0</v>
      </c>
      <c r="AJ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7">
        <f t="shared" si="1140"/>
        <v>0</v>
      </c>
      <c r="AN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7">
        <f t="shared" si="1141"/>
        <v>0</v>
      </c>
      <c r="AR540" s="177">
        <f t="shared" si="1142"/>
        <v>0</v>
      </c>
    </row>
    <row r="541" spans="2:44" x14ac:dyDescent="0.25">
      <c r="B541" s="184" t="s">
        <v>677</v>
      </c>
      <c r="C541" s="185" t="s">
        <v>1240</v>
      </c>
      <c r="D541" s="186">
        <f>SUM(D542:D559)</f>
        <v>0</v>
      </c>
      <c r="E541" s="186">
        <f>SUM(E542:E559)</f>
        <v>0</v>
      </c>
      <c r="F541" s="186">
        <f t="shared" si="1050"/>
        <v>0</v>
      </c>
      <c r="G541" s="186">
        <f>SUM(G542:G559)</f>
        <v>0</v>
      </c>
      <c r="H541" s="186">
        <f>SUM(H542:H559)</f>
        <v>0</v>
      </c>
      <c r="I541" s="186">
        <f>SUM(I542:I559)</f>
        <v>0</v>
      </c>
      <c r="J541" s="186">
        <f>SUM(J542:J559)</f>
        <v>0</v>
      </c>
      <c r="K541" s="186">
        <f t="shared" ref="K541:AD541" si="1175">SUM(K542:K559)</f>
        <v>0</v>
      </c>
      <c r="L541" s="186">
        <f t="shared" si="1175"/>
        <v>0</v>
      </c>
      <c r="M541" s="186">
        <f t="shared" si="1175"/>
        <v>0</v>
      </c>
      <c r="N541" s="186">
        <f t="shared" si="1175"/>
        <v>0</v>
      </c>
      <c r="O541" s="186">
        <f t="shared" si="1175"/>
        <v>0</v>
      </c>
      <c r="P541" s="186">
        <f t="shared" si="1175"/>
        <v>0</v>
      </c>
      <c r="Q541" s="186">
        <f t="shared" si="1175"/>
        <v>0</v>
      </c>
      <c r="R541" s="186">
        <f t="shared" si="1175"/>
        <v>0</v>
      </c>
      <c r="S541" s="186">
        <f t="shared" si="1175"/>
        <v>0</v>
      </c>
      <c r="T541" s="186">
        <f t="shared" si="1175"/>
        <v>0</v>
      </c>
      <c r="U541" s="186">
        <f t="shared" si="1175"/>
        <v>0</v>
      </c>
      <c r="V541" s="186">
        <f t="shared" si="1175"/>
        <v>0</v>
      </c>
      <c r="W541" s="186">
        <f t="shared" si="1175"/>
        <v>0</v>
      </c>
      <c r="X541" s="186">
        <f t="shared" si="1175"/>
        <v>0</v>
      </c>
      <c r="Y541" s="186">
        <f t="shared" si="1175"/>
        <v>0</v>
      </c>
      <c r="Z541" s="186">
        <f t="shared" ref="Z541" si="1176">SUM(Z542:Z559)</f>
        <v>0</v>
      </c>
      <c r="AA541" s="186">
        <f t="shared" si="1175"/>
        <v>0</v>
      </c>
      <c r="AB541" s="186">
        <f t="shared" si="1175"/>
        <v>0</v>
      </c>
      <c r="AC541" s="186">
        <f t="shared" si="1175"/>
        <v>0</v>
      </c>
      <c r="AD541" s="186">
        <f t="shared" si="1175"/>
        <v>0</v>
      </c>
      <c r="AE541" s="186">
        <f t="shared" si="1059"/>
        <v>0</v>
      </c>
      <c r="AF541" s="186">
        <f t="shared" ref="AF541:AH541" si="1177">SUM(AF542:AF559)</f>
        <v>0</v>
      </c>
      <c r="AG541" s="186">
        <f t="shared" si="1177"/>
        <v>0</v>
      </c>
      <c r="AH541" s="186">
        <f t="shared" si="1177"/>
        <v>0</v>
      </c>
      <c r="AI541" s="186">
        <f t="shared" si="1060"/>
        <v>0</v>
      </c>
      <c r="AJ541" s="186">
        <f t="shared" ref="AJ541:AL541" si="1178">SUM(AJ542:AJ559)</f>
        <v>0</v>
      </c>
      <c r="AK541" s="186">
        <f t="shared" si="1178"/>
        <v>0</v>
      </c>
      <c r="AL541" s="186">
        <f t="shared" si="1178"/>
        <v>0</v>
      </c>
      <c r="AM541" s="186">
        <f t="shared" si="1061"/>
        <v>0</v>
      </c>
      <c r="AN541" s="186">
        <f t="shared" ref="AN541:AP541" si="1179">SUM(AN542:AN559)</f>
        <v>0</v>
      </c>
      <c r="AO541" s="186">
        <f t="shared" si="1179"/>
        <v>0</v>
      </c>
      <c r="AP541" s="186">
        <f t="shared" si="1179"/>
        <v>0</v>
      </c>
      <c r="AQ541" s="186">
        <f t="shared" si="1062"/>
        <v>0</v>
      </c>
      <c r="AR541" s="186">
        <f t="shared" si="1063"/>
        <v>0</v>
      </c>
    </row>
    <row r="542" spans="2:44" x14ac:dyDescent="0.25">
      <c r="B542" s="427" t="s">
        <v>678</v>
      </c>
      <c r="C542" s="176" t="s">
        <v>1241</v>
      </c>
      <c r="D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7">
        <f t="shared" ref="F542" si="1180">D542+E542</f>
        <v>0</v>
      </c>
      <c r="G542" s="177"/>
      <c r="H542" s="177">
        <f t="shared" ref="H542" si="1181">F542-G542</f>
        <v>0</v>
      </c>
      <c r="I542" s="177"/>
      <c r="J542" s="177">
        <f t="shared" ref="J542" si="1182">F542-I542</f>
        <v>0</v>
      </c>
      <c r="K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7">
        <f t="shared" ref="AE542" si="1183">AB542+AC542+AD542</f>
        <v>0</v>
      </c>
      <c r="AF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7">
        <f t="shared" ref="AI542" si="1184">AF542+AG542+AH542</f>
        <v>0</v>
      </c>
      <c r="AJ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7">
        <f t="shared" ref="AM542" si="1185">AJ542+AK542+AL542</f>
        <v>0</v>
      </c>
      <c r="AN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7">
        <f t="shared" ref="AQ542" si="1186">AN542+AO542+AP542</f>
        <v>0</v>
      </c>
      <c r="AR542" s="177">
        <f t="shared" ref="AR542" si="1187">AE542+AI542+AM542+AQ542</f>
        <v>0</v>
      </c>
    </row>
    <row r="543" spans="2:44" x14ac:dyDescent="0.25">
      <c r="B543" s="427" t="s">
        <v>679</v>
      </c>
      <c r="C543" s="176" t="s">
        <v>1242</v>
      </c>
      <c r="D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7">
        <f t="shared" ref="F543:F559" si="1188">D543+E543</f>
        <v>0</v>
      </c>
      <c r="G543" s="177"/>
      <c r="H543" s="177">
        <f t="shared" ref="H543:H559" si="1189">F543-G543</f>
        <v>0</v>
      </c>
      <c r="I543" s="177"/>
      <c r="J543" s="177">
        <f t="shared" ref="J543:J559" si="1190">F543-I543</f>
        <v>0</v>
      </c>
      <c r="K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7">
        <f t="shared" ref="AE543:AE559" si="1191">AB543+AC543+AD543</f>
        <v>0</v>
      </c>
      <c r="AF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7">
        <f t="shared" ref="AI543:AI559" si="1192">AF543+AG543+AH543</f>
        <v>0</v>
      </c>
      <c r="AJ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7">
        <f t="shared" ref="AM543:AM559" si="1193">AJ543+AK543+AL543</f>
        <v>0</v>
      </c>
      <c r="AN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7">
        <f t="shared" ref="AQ543:AQ559" si="1194">AN543+AO543+AP543</f>
        <v>0</v>
      </c>
      <c r="AR543" s="177">
        <f t="shared" ref="AR543:AR559" si="1195">AE543+AI543+AM543+AQ543</f>
        <v>0</v>
      </c>
    </row>
    <row r="544" spans="2:44" x14ac:dyDescent="0.25">
      <c r="B544" s="427" t="s">
        <v>680</v>
      </c>
      <c r="C544" s="176" t="s">
        <v>1243</v>
      </c>
      <c r="D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7">
        <f t="shared" si="1188"/>
        <v>0</v>
      </c>
      <c r="G544" s="177"/>
      <c r="H544" s="177">
        <f t="shared" si="1189"/>
        <v>0</v>
      </c>
      <c r="I544" s="177"/>
      <c r="J544" s="177">
        <f t="shared" si="1190"/>
        <v>0</v>
      </c>
      <c r="K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7">
        <f t="shared" si="1191"/>
        <v>0</v>
      </c>
      <c r="AF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7">
        <f t="shared" si="1192"/>
        <v>0</v>
      </c>
      <c r="AJ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7">
        <f t="shared" si="1193"/>
        <v>0</v>
      </c>
      <c r="AN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7">
        <f t="shared" si="1194"/>
        <v>0</v>
      </c>
      <c r="AR544" s="177">
        <f t="shared" si="1195"/>
        <v>0</v>
      </c>
    </row>
    <row r="545" spans="2:44" x14ac:dyDescent="0.25">
      <c r="B545" s="427" t="s">
        <v>681</v>
      </c>
      <c r="C545" s="176" t="s">
        <v>748</v>
      </c>
      <c r="D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7">
        <f t="shared" si="1188"/>
        <v>0</v>
      </c>
      <c r="G545" s="177"/>
      <c r="H545" s="177">
        <f t="shared" si="1189"/>
        <v>0</v>
      </c>
      <c r="I545" s="177"/>
      <c r="J545" s="177">
        <f t="shared" si="1190"/>
        <v>0</v>
      </c>
      <c r="K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7">
        <f t="shared" si="1191"/>
        <v>0</v>
      </c>
      <c r="AF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7">
        <f t="shared" si="1192"/>
        <v>0</v>
      </c>
      <c r="AJ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7">
        <f t="shared" si="1193"/>
        <v>0</v>
      </c>
      <c r="AN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7">
        <f t="shared" si="1194"/>
        <v>0</v>
      </c>
      <c r="AR545" s="177">
        <f t="shared" si="1195"/>
        <v>0</v>
      </c>
    </row>
    <row r="546" spans="2:44" x14ac:dyDescent="0.25">
      <c r="B546" s="427" t="s">
        <v>682</v>
      </c>
      <c r="C546" s="176" t="s">
        <v>1244</v>
      </c>
      <c r="D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7">
        <f t="shared" si="1188"/>
        <v>0</v>
      </c>
      <c r="G546" s="177"/>
      <c r="H546" s="177">
        <f t="shared" si="1189"/>
        <v>0</v>
      </c>
      <c r="I546" s="177"/>
      <c r="J546" s="177">
        <f t="shared" si="1190"/>
        <v>0</v>
      </c>
      <c r="K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7">
        <f t="shared" si="1191"/>
        <v>0</v>
      </c>
      <c r="AF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7">
        <f t="shared" si="1192"/>
        <v>0</v>
      </c>
      <c r="AJ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7">
        <f t="shared" si="1193"/>
        <v>0</v>
      </c>
      <c r="AN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7">
        <f t="shared" si="1194"/>
        <v>0</v>
      </c>
      <c r="AR546" s="177">
        <f t="shared" si="1195"/>
        <v>0</v>
      </c>
    </row>
    <row r="547" spans="2:44" x14ac:dyDescent="0.25">
      <c r="B547" s="427" t="s">
        <v>683</v>
      </c>
      <c r="C547" s="176" t="s">
        <v>1245</v>
      </c>
      <c r="D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7">
        <f t="shared" si="1188"/>
        <v>0</v>
      </c>
      <c r="G547" s="177"/>
      <c r="H547" s="177">
        <f t="shared" si="1189"/>
        <v>0</v>
      </c>
      <c r="I547" s="177"/>
      <c r="J547" s="177">
        <f t="shared" si="1190"/>
        <v>0</v>
      </c>
      <c r="K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7">
        <f t="shared" si="1191"/>
        <v>0</v>
      </c>
      <c r="AF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7">
        <f t="shared" si="1192"/>
        <v>0</v>
      </c>
      <c r="AJ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7">
        <f t="shared" si="1193"/>
        <v>0</v>
      </c>
      <c r="AN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7">
        <f t="shared" si="1194"/>
        <v>0</v>
      </c>
      <c r="AR547" s="177">
        <f t="shared" si="1195"/>
        <v>0</v>
      </c>
    </row>
    <row r="548" spans="2:44" x14ac:dyDescent="0.25">
      <c r="B548" s="427" t="s">
        <v>684</v>
      </c>
      <c r="C548" s="176" t="s">
        <v>1246</v>
      </c>
      <c r="D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7">
        <f t="shared" si="1188"/>
        <v>0</v>
      </c>
      <c r="G548" s="177"/>
      <c r="H548" s="177">
        <f t="shared" si="1189"/>
        <v>0</v>
      </c>
      <c r="I548" s="177"/>
      <c r="J548" s="177">
        <f t="shared" si="1190"/>
        <v>0</v>
      </c>
      <c r="K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7">
        <f t="shared" si="1191"/>
        <v>0</v>
      </c>
      <c r="AF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7">
        <f t="shared" si="1192"/>
        <v>0</v>
      </c>
      <c r="AJ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7">
        <f t="shared" si="1193"/>
        <v>0</v>
      </c>
      <c r="AN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7">
        <f t="shared" si="1194"/>
        <v>0</v>
      </c>
      <c r="AR548" s="177">
        <f t="shared" si="1195"/>
        <v>0</v>
      </c>
    </row>
    <row r="549" spans="2:44" x14ac:dyDescent="0.25">
      <c r="B549" s="427" t="s">
        <v>685</v>
      </c>
      <c r="C549" s="176" t="s">
        <v>1247</v>
      </c>
      <c r="D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7">
        <f t="shared" si="1188"/>
        <v>0</v>
      </c>
      <c r="G549" s="177"/>
      <c r="H549" s="177">
        <f t="shared" si="1189"/>
        <v>0</v>
      </c>
      <c r="I549" s="177"/>
      <c r="J549" s="177">
        <f t="shared" si="1190"/>
        <v>0</v>
      </c>
      <c r="K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7">
        <f t="shared" si="1191"/>
        <v>0</v>
      </c>
      <c r="AF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7">
        <f t="shared" si="1192"/>
        <v>0</v>
      </c>
      <c r="AJ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7">
        <f t="shared" si="1193"/>
        <v>0</v>
      </c>
      <c r="AN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7">
        <f t="shared" si="1194"/>
        <v>0</v>
      </c>
      <c r="AR549" s="177">
        <f t="shared" si="1195"/>
        <v>0</v>
      </c>
    </row>
    <row r="550" spans="2:44" x14ac:dyDescent="0.25">
      <c r="B550" s="427" t="s">
        <v>686</v>
      </c>
      <c r="C550" s="176" t="s">
        <v>1248</v>
      </c>
      <c r="D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7">
        <f t="shared" si="1188"/>
        <v>0</v>
      </c>
      <c r="G550" s="177"/>
      <c r="H550" s="177">
        <f t="shared" si="1189"/>
        <v>0</v>
      </c>
      <c r="I550" s="177"/>
      <c r="J550" s="177">
        <f t="shared" si="1190"/>
        <v>0</v>
      </c>
      <c r="K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7">
        <f t="shared" si="1191"/>
        <v>0</v>
      </c>
      <c r="AF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7">
        <f t="shared" si="1192"/>
        <v>0</v>
      </c>
      <c r="AJ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7">
        <f t="shared" si="1193"/>
        <v>0</v>
      </c>
      <c r="AN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7">
        <f t="shared" si="1194"/>
        <v>0</v>
      </c>
      <c r="AR550" s="177">
        <f t="shared" si="1195"/>
        <v>0</v>
      </c>
    </row>
    <row r="551" spans="2:44" x14ac:dyDescent="0.25">
      <c r="B551" s="427" t="s">
        <v>687</v>
      </c>
      <c r="C551" s="176" t="s">
        <v>1249</v>
      </c>
      <c r="D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7">
        <f t="shared" si="1188"/>
        <v>0</v>
      </c>
      <c r="G551" s="177"/>
      <c r="H551" s="177">
        <f t="shared" si="1189"/>
        <v>0</v>
      </c>
      <c r="I551" s="177"/>
      <c r="J551" s="177">
        <f t="shared" si="1190"/>
        <v>0</v>
      </c>
      <c r="K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7">
        <f t="shared" si="1191"/>
        <v>0</v>
      </c>
      <c r="AF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7">
        <f t="shared" si="1192"/>
        <v>0</v>
      </c>
      <c r="AJ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7">
        <f t="shared" si="1193"/>
        <v>0</v>
      </c>
      <c r="AN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7">
        <f t="shared" si="1194"/>
        <v>0</v>
      </c>
      <c r="AR551" s="177">
        <f t="shared" si="1195"/>
        <v>0</v>
      </c>
    </row>
    <row r="552" spans="2:44" x14ac:dyDescent="0.25">
      <c r="B552" s="427" t="s">
        <v>688</v>
      </c>
      <c r="C552" s="176" t="s">
        <v>1250</v>
      </c>
      <c r="D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7">
        <f t="shared" si="1188"/>
        <v>0</v>
      </c>
      <c r="G552" s="177"/>
      <c r="H552" s="177">
        <f t="shared" si="1189"/>
        <v>0</v>
      </c>
      <c r="I552" s="177"/>
      <c r="J552" s="177">
        <f t="shared" si="1190"/>
        <v>0</v>
      </c>
      <c r="K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7">
        <f t="shared" si="1191"/>
        <v>0</v>
      </c>
      <c r="AF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7">
        <f t="shared" si="1192"/>
        <v>0</v>
      </c>
      <c r="AJ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7">
        <f t="shared" si="1193"/>
        <v>0</v>
      </c>
      <c r="AN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7">
        <f t="shared" si="1194"/>
        <v>0</v>
      </c>
      <c r="AR552" s="177">
        <f t="shared" si="1195"/>
        <v>0</v>
      </c>
    </row>
    <row r="553" spans="2:44" x14ac:dyDescent="0.25">
      <c r="B553" s="427" t="s">
        <v>689</v>
      </c>
      <c r="C553" s="176" t="s">
        <v>1251</v>
      </c>
      <c r="D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7">
        <f t="shared" si="1188"/>
        <v>0</v>
      </c>
      <c r="G553" s="177"/>
      <c r="H553" s="177">
        <f t="shared" si="1189"/>
        <v>0</v>
      </c>
      <c r="I553" s="177"/>
      <c r="J553" s="177">
        <f t="shared" si="1190"/>
        <v>0</v>
      </c>
      <c r="K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7">
        <f t="shared" si="1191"/>
        <v>0</v>
      </c>
      <c r="AF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7">
        <f t="shared" si="1192"/>
        <v>0</v>
      </c>
      <c r="AJ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7">
        <f t="shared" si="1193"/>
        <v>0</v>
      </c>
      <c r="AN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7">
        <f t="shared" si="1194"/>
        <v>0</v>
      </c>
      <c r="AR553" s="177">
        <f t="shared" si="1195"/>
        <v>0</v>
      </c>
    </row>
    <row r="554" spans="2:44" x14ac:dyDescent="0.25">
      <c r="B554" s="427" t="s">
        <v>690</v>
      </c>
      <c r="C554" s="176" t="s">
        <v>1252</v>
      </c>
      <c r="D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7">
        <f t="shared" si="1188"/>
        <v>0</v>
      </c>
      <c r="G554" s="177"/>
      <c r="H554" s="177">
        <f t="shared" si="1189"/>
        <v>0</v>
      </c>
      <c r="I554" s="177"/>
      <c r="J554" s="177">
        <f t="shared" si="1190"/>
        <v>0</v>
      </c>
      <c r="K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7">
        <f t="shared" si="1191"/>
        <v>0</v>
      </c>
      <c r="AF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7">
        <f t="shared" si="1192"/>
        <v>0</v>
      </c>
      <c r="AJ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7">
        <f t="shared" si="1193"/>
        <v>0</v>
      </c>
      <c r="AN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7">
        <f t="shared" si="1194"/>
        <v>0</v>
      </c>
      <c r="AR554" s="177">
        <f t="shared" si="1195"/>
        <v>0</v>
      </c>
    </row>
    <row r="555" spans="2:44" x14ac:dyDescent="0.25">
      <c r="B555" s="427" t="s">
        <v>691</v>
      </c>
      <c r="C555" s="176" t="s">
        <v>1253</v>
      </c>
      <c r="D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7">
        <f t="shared" si="1188"/>
        <v>0</v>
      </c>
      <c r="G555" s="177"/>
      <c r="H555" s="177">
        <f t="shared" si="1189"/>
        <v>0</v>
      </c>
      <c r="I555" s="177"/>
      <c r="J555" s="177">
        <f t="shared" si="1190"/>
        <v>0</v>
      </c>
      <c r="K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7">
        <f t="shared" si="1191"/>
        <v>0</v>
      </c>
      <c r="AF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7">
        <f t="shared" si="1192"/>
        <v>0</v>
      </c>
      <c r="AJ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7">
        <f t="shared" si="1193"/>
        <v>0</v>
      </c>
      <c r="AN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7">
        <f t="shared" si="1194"/>
        <v>0</v>
      </c>
      <c r="AR555" s="177">
        <f t="shared" si="1195"/>
        <v>0</v>
      </c>
    </row>
    <row r="556" spans="2:44" x14ac:dyDescent="0.25">
      <c r="B556" s="427" t="s">
        <v>692</v>
      </c>
      <c r="C556" s="176" t="s">
        <v>1254</v>
      </c>
      <c r="D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7">
        <f t="shared" si="1188"/>
        <v>0</v>
      </c>
      <c r="G556" s="177"/>
      <c r="H556" s="177">
        <f t="shared" si="1189"/>
        <v>0</v>
      </c>
      <c r="I556" s="177"/>
      <c r="J556" s="177">
        <f t="shared" si="1190"/>
        <v>0</v>
      </c>
      <c r="K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7">
        <f t="shared" si="1191"/>
        <v>0</v>
      </c>
      <c r="AF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7">
        <f t="shared" si="1192"/>
        <v>0</v>
      </c>
      <c r="AJ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7">
        <f t="shared" si="1193"/>
        <v>0</v>
      </c>
      <c r="AN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7">
        <f t="shared" si="1194"/>
        <v>0</v>
      </c>
      <c r="AR556" s="177">
        <f t="shared" si="1195"/>
        <v>0</v>
      </c>
    </row>
    <row r="557" spans="2:44" x14ac:dyDescent="0.25">
      <c r="B557" s="427" t="s">
        <v>693</v>
      </c>
      <c r="C557" s="176" t="s">
        <v>1255</v>
      </c>
      <c r="D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7">
        <f t="shared" si="1188"/>
        <v>0</v>
      </c>
      <c r="G557" s="177"/>
      <c r="H557" s="177">
        <f t="shared" si="1189"/>
        <v>0</v>
      </c>
      <c r="I557" s="177"/>
      <c r="J557" s="177">
        <f t="shared" si="1190"/>
        <v>0</v>
      </c>
      <c r="K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7">
        <f t="shared" si="1191"/>
        <v>0</v>
      </c>
      <c r="AF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7">
        <f t="shared" si="1192"/>
        <v>0</v>
      </c>
      <c r="AJ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7">
        <f t="shared" si="1193"/>
        <v>0</v>
      </c>
      <c r="AN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7">
        <f t="shared" si="1194"/>
        <v>0</v>
      </c>
      <c r="AR557" s="177">
        <f t="shared" si="1195"/>
        <v>0</v>
      </c>
    </row>
    <row r="558" spans="2:44" x14ac:dyDescent="0.25">
      <c r="B558" s="427" t="s">
        <v>694</v>
      </c>
      <c r="C558" s="176" t="s">
        <v>1256</v>
      </c>
      <c r="D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7">
        <f t="shared" si="1188"/>
        <v>0</v>
      </c>
      <c r="G558" s="177"/>
      <c r="H558" s="177">
        <f t="shared" si="1189"/>
        <v>0</v>
      </c>
      <c r="I558" s="177"/>
      <c r="J558" s="177">
        <f t="shared" si="1190"/>
        <v>0</v>
      </c>
      <c r="K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7">
        <f t="shared" si="1191"/>
        <v>0</v>
      </c>
      <c r="AF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7">
        <f t="shared" si="1192"/>
        <v>0</v>
      </c>
      <c r="AJ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7">
        <f t="shared" si="1193"/>
        <v>0</v>
      </c>
      <c r="AN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7">
        <f t="shared" si="1194"/>
        <v>0</v>
      </c>
      <c r="AR558" s="177">
        <f t="shared" si="1195"/>
        <v>0</v>
      </c>
    </row>
    <row r="559" spans="2:44" x14ac:dyDescent="0.25">
      <c r="B559" s="427" t="s">
        <v>695</v>
      </c>
      <c r="C559" s="176" t="s">
        <v>1257</v>
      </c>
      <c r="D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7">
        <f t="shared" si="1188"/>
        <v>0</v>
      </c>
      <c r="G559" s="177"/>
      <c r="H559" s="177">
        <f t="shared" si="1189"/>
        <v>0</v>
      </c>
      <c r="I559" s="177"/>
      <c r="J559" s="177">
        <f t="shared" si="1190"/>
        <v>0</v>
      </c>
      <c r="K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7">
        <f t="shared" si="1191"/>
        <v>0</v>
      </c>
      <c r="AF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7">
        <f t="shared" si="1192"/>
        <v>0</v>
      </c>
      <c r="AJ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7">
        <f t="shared" si="1193"/>
        <v>0</v>
      </c>
      <c r="AN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7">
        <f t="shared" si="1194"/>
        <v>0</v>
      </c>
      <c r="AR559" s="177">
        <f t="shared" si="1195"/>
        <v>0</v>
      </c>
    </row>
    <row r="560" spans="2:44" x14ac:dyDescent="0.25">
      <c r="B560" s="173" t="s">
        <v>696</v>
      </c>
      <c r="C560" s="174" t="s">
        <v>1258</v>
      </c>
      <c r="D560" s="175">
        <f>SUM(D561:D565)</f>
        <v>0</v>
      </c>
      <c r="E560" s="175">
        <f>SUM(E561:E565)</f>
        <v>0</v>
      </c>
      <c r="F560" s="175">
        <f t="shared" ref="F560:F565" si="1196">D560+E560</f>
        <v>0</v>
      </c>
      <c r="G560" s="175">
        <f>SUM(G561:G565)</f>
        <v>0</v>
      </c>
      <c r="H560" s="175">
        <f t="shared" ref="H560:H565" si="1197">F560-G560</f>
        <v>0</v>
      </c>
      <c r="I560" s="175">
        <f>SUM(I561:I565)</f>
        <v>0</v>
      </c>
      <c r="J560" s="175">
        <f t="shared" ref="J560:J565" si="1198">F560-I560</f>
        <v>0</v>
      </c>
      <c r="K560" s="175">
        <f t="shared" ref="K560:AD560" si="1199">SUM(K561:K565)</f>
        <v>0</v>
      </c>
      <c r="L560" s="175">
        <f t="shared" si="1199"/>
        <v>0</v>
      </c>
      <c r="M560" s="175">
        <f t="shared" si="1199"/>
        <v>0</v>
      </c>
      <c r="N560" s="175">
        <f t="shared" si="1199"/>
        <v>0</v>
      </c>
      <c r="O560" s="175">
        <f t="shared" si="1199"/>
        <v>0</v>
      </c>
      <c r="P560" s="175">
        <f t="shared" ref="P560:Q560" si="1200">SUM(P561:P565)</f>
        <v>0</v>
      </c>
      <c r="Q560" s="175">
        <f t="shared" si="1200"/>
        <v>0</v>
      </c>
      <c r="R560" s="175">
        <f t="shared" si="1199"/>
        <v>0</v>
      </c>
      <c r="S560" s="175">
        <f t="shared" si="1199"/>
        <v>0</v>
      </c>
      <c r="T560" s="175">
        <f t="shared" ref="T560" si="1201">SUM(T561:T565)</f>
        <v>0</v>
      </c>
      <c r="U560" s="175">
        <f t="shared" si="1199"/>
        <v>0</v>
      </c>
      <c r="V560" s="175">
        <f t="shared" si="1199"/>
        <v>0</v>
      </c>
      <c r="W560" s="175">
        <f t="shared" ref="W560" si="1202">SUM(W561:W565)</f>
        <v>0</v>
      </c>
      <c r="X560" s="175">
        <f t="shared" si="1199"/>
        <v>0</v>
      </c>
      <c r="Y560" s="175">
        <f t="shared" ref="Y560:Z560" si="1203">SUM(Y561:Y565)</f>
        <v>0</v>
      </c>
      <c r="Z560" s="175">
        <f t="shared" si="1203"/>
        <v>0</v>
      </c>
      <c r="AA560" s="175">
        <f t="shared" si="1199"/>
        <v>0</v>
      </c>
      <c r="AB560" s="175">
        <f t="shared" si="1199"/>
        <v>0</v>
      </c>
      <c r="AC560" s="175">
        <f t="shared" si="1199"/>
        <v>0</v>
      </c>
      <c r="AD560" s="175">
        <f t="shared" si="1199"/>
        <v>0</v>
      </c>
      <c r="AE560" s="175">
        <f t="shared" ref="AE560:AE565" si="1204">AB560+AC560+AD560</f>
        <v>0</v>
      </c>
      <c r="AF560" s="175">
        <f>SUM(AF561:AF565)</f>
        <v>0</v>
      </c>
      <c r="AG560" s="175">
        <f>SUM(AG561:AG565)</f>
        <v>0</v>
      </c>
      <c r="AH560" s="175">
        <f>SUM(AH561:AH565)</f>
        <v>0</v>
      </c>
      <c r="AI560" s="175">
        <f t="shared" ref="AI560:AI565" si="1205">AF560+AG560+AH560</f>
        <v>0</v>
      </c>
      <c r="AJ560" s="175">
        <f>SUM(AJ561:AJ565)</f>
        <v>0</v>
      </c>
      <c r="AK560" s="175">
        <f>SUM(AK561:AK565)</f>
        <v>0</v>
      </c>
      <c r="AL560" s="175">
        <f>SUM(AL561:AL565)</f>
        <v>0</v>
      </c>
      <c r="AM560" s="175">
        <f t="shared" ref="AM560:AM565" si="1206">AJ560+AK560+AL560</f>
        <v>0</v>
      </c>
      <c r="AN560" s="175">
        <f>SUM(AN561:AN565)</f>
        <v>0</v>
      </c>
      <c r="AO560" s="175">
        <f>SUM(AO561:AO565)</f>
        <v>0</v>
      </c>
      <c r="AP560" s="175">
        <f>SUM(AP561:AP565)</f>
        <v>0</v>
      </c>
      <c r="AQ560" s="175">
        <f t="shared" ref="AQ560:AQ565" si="1207">AN560+AO560+AP560</f>
        <v>0</v>
      </c>
      <c r="AR560" s="175">
        <f t="shared" ref="AR560:AR565" si="1208">AE560+AI560+AM560+AQ560</f>
        <v>0</v>
      </c>
    </row>
    <row r="561" spans="2:44" x14ac:dyDescent="0.25">
      <c r="B561" s="427" t="s">
        <v>697</v>
      </c>
      <c r="C561" s="176" t="s">
        <v>1259</v>
      </c>
      <c r="D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7">
        <f t="shared" si="1196"/>
        <v>0</v>
      </c>
      <c r="G561" s="177"/>
      <c r="H561" s="177">
        <f t="shared" si="1197"/>
        <v>0</v>
      </c>
      <c r="I561" s="177"/>
      <c r="J561" s="177">
        <f t="shared" si="1198"/>
        <v>0</v>
      </c>
      <c r="K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7">
        <f t="shared" si="1204"/>
        <v>0</v>
      </c>
      <c r="AF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7">
        <f t="shared" si="1205"/>
        <v>0</v>
      </c>
      <c r="AJ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7">
        <f t="shared" si="1206"/>
        <v>0</v>
      </c>
      <c r="AN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7">
        <f t="shared" si="1207"/>
        <v>0</v>
      </c>
      <c r="AR561" s="177">
        <f t="shared" si="1208"/>
        <v>0</v>
      </c>
    </row>
    <row r="562" spans="2:44" x14ac:dyDescent="0.25">
      <c r="B562" s="427" t="s">
        <v>698</v>
      </c>
      <c r="C562" s="176" t="s">
        <v>1260</v>
      </c>
      <c r="D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7">
        <f t="shared" si="1196"/>
        <v>0</v>
      </c>
      <c r="G562" s="177"/>
      <c r="H562" s="177">
        <f t="shared" si="1197"/>
        <v>0</v>
      </c>
      <c r="I562" s="177"/>
      <c r="J562" s="177">
        <f t="shared" si="1198"/>
        <v>0</v>
      </c>
      <c r="K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7">
        <f t="shared" si="1204"/>
        <v>0</v>
      </c>
      <c r="AF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7">
        <f t="shared" si="1205"/>
        <v>0</v>
      </c>
      <c r="AJ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7">
        <f t="shared" si="1206"/>
        <v>0</v>
      </c>
      <c r="AN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7">
        <f t="shared" si="1207"/>
        <v>0</v>
      </c>
      <c r="AR562" s="177">
        <f t="shared" si="1208"/>
        <v>0</v>
      </c>
    </row>
    <row r="563" spans="2:44" x14ac:dyDescent="0.25">
      <c r="B563" s="427" t="s">
        <v>699</v>
      </c>
      <c r="C563" s="176" t="s">
        <v>1261</v>
      </c>
      <c r="D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7">
        <f t="shared" si="1196"/>
        <v>0</v>
      </c>
      <c r="G563" s="177"/>
      <c r="H563" s="177">
        <f t="shared" si="1197"/>
        <v>0</v>
      </c>
      <c r="I563" s="177"/>
      <c r="J563" s="177">
        <f t="shared" si="1198"/>
        <v>0</v>
      </c>
      <c r="K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7">
        <f t="shared" si="1204"/>
        <v>0</v>
      </c>
      <c r="AF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7">
        <f t="shared" si="1205"/>
        <v>0</v>
      </c>
      <c r="AJ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7">
        <f t="shared" si="1206"/>
        <v>0</v>
      </c>
      <c r="AN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7">
        <f t="shared" si="1207"/>
        <v>0</v>
      </c>
      <c r="AR563" s="177">
        <f t="shared" si="1208"/>
        <v>0</v>
      </c>
    </row>
    <row r="564" spans="2:44" x14ac:dyDescent="0.25">
      <c r="B564" s="427" t="s">
        <v>700</v>
      </c>
      <c r="C564" s="176" t="s">
        <v>1262</v>
      </c>
      <c r="D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7">
        <f t="shared" si="1196"/>
        <v>0</v>
      </c>
      <c r="G564" s="177"/>
      <c r="H564" s="177">
        <f t="shared" si="1197"/>
        <v>0</v>
      </c>
      <c r="I564" s="177"/>
      <c r="J564" s="177">
        <f t="shared" si="1198"/>
        <v>0</v>
      </c>
      <c r="K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7">
        <f t="shared" si="1204"/>
        <v>0</v>
      </c>
      <c r="AF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7">
        <f t="shared" si="1205"/>
        <v>0</v>
      </c>
      <c r="AJ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7">
        <f t="shared" si="1206"/>
        <v>0</v>
      </c>
      <c r="AN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7">
        <f t="shared" si="1207"/>
        <v>0</v>
      </c>
      <c r="AR564" s="177">
        <f t="shared" si="1208"/>
        <v>0</v>
      </c>
    </row>
    <row r="565" spans="2:44" x14ac:dyDescent="0.25">
      <c r="B565" s="427" t="s">
        <v>701</v>
      </c>
      <c r="C565" s="176" t="s">
        <v>1263</v>
      </c>
      <c r="D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7">
        <f t="shared" si="1196"/>
        <v>0</v>
      </c>
      <c r="G565" s="177"/>
      <c r="H565" s="177">
        <f t="shared" si="1197"/>
        <v>0</v>
      </c>
      <c r="I565" s="177"/>
      <c r="J565" s="177">
        <f t="shared" si="1198"/>
        <v>0</v>
      </c>
      <c r="K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7">
        <f t="shared" si="1204"/>
        <v>0</v>
      </c>
      <c r="AF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7">
        <f t="shared" si="1205"/>
        <v>0</v>
      </c>
      <c r="AJ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7">
        <f t="shared" si="1206"/>
        <v>0</v>
      </c>
      <c r="AN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7">
        <f t="shared" si="1207"/>
        <v>0</v>
      </c>
      <c r="AR565" s="177">
        <f t="shared" si="1208"/>
        <v>0</v>
      </c>
    </row>
    <row r="566" spans="2:44" ht="26.25" x14ac:dyDescent="0.25">
      <c r="B566" s="178"/>
      <c r="C566" s="179" t="s">
        <v>1264</v>
      </c>
      <c r="D566" s="180">
        <f>D12+D106+D222+D327+D397+D499+D526+D560</f>
        <v>7256989.8500000006</v>
      </c>
      <c r="E566" s="180">
        <f>E12+E106+E222+E327+E397+E499+E526+E560</f>
        <v>123037958.1875</v>
      </c>
      <c r="F566" s="180">
        <f t="shared" si="1050"/>
        <v>130294948.03749999</v>
      </c>
      <c r="G566" s="180">
        <f>G12+G106+G222+G327+G397+G499+G526+G560</f>
        <v>0</v>
      </c>
      <c r="H566" s="180">
        <f t="shared" si="1052"/>
        <v>130294948.03749999</v>
      </c>
      <c r="I566" s="180">
        <f>I12+I106+I222+I327+I397+I499+I526+I560</f>
        <v>0</v>
      </c>
      <c r="J566" s="180">
        <f t="shared" si="1053"/>
        <v>130294948.03749999</v>
      </c>
      <c r="K566" s="180">
        <f t="shared" ref="K566:AD566" si="1209">K12+K106+K222+K327+K397+K499+K526+K560</f>
        <v>3330094.93</v>
      </c>
      <c r="L566" s="180">
        <f t="shared" si="1209"/>
        <v>432511.83333333337</v>
      </c>
      <c r="M566" s="180">
        <f t="shared" si="1209"/>
        <v>254902.66666666666</v>
      </c>
      <c r="N566" s="180">
        <f t="shared" si="1209"/>
        <v>11634177.5</v>
      </c>
      <c r="O566" s="180">
        <f t="shared" si="1209"/>
        <v>414731</v>
      </c>
      <c r="P566" s="180">
        <f t="shared" ref="P566:Q566" si="1210">P12+P106+P222+P327+P397+P499+P526+P560</f>
        <v>0</v>
      </c>
      <c r="Q566" s="180">
        <f t="shared" si="1210"/>
        <v>0</v>
      </c>
      <c r="R566" s="180">
        <f t="shared" si="1209"/>
        <v>0</v>
      </c>
      <c r="S566" s="180">
        <f t="shared" si="1209"/>
        <v>0</v>
      </c>
      <c r="T566" s="180">
        <f t="shared" ref="T566" si="1211">T12+T106+T222+T327+T397+T499+T526+T560</f>
        <v>1700</v>
      </c>
      <c r="U566" s="180">
        <f t="shared" si="1209"/>
        <v>96922713.010000005</v>
      </c>
      <c r="V566" s="180">
        <f t="shared" si="1209"/>
        <v>16422080.9475</v>
      </c>
      <c r="W566" s="180">
        <f t="shared" ref="W566" si="1212">W12+W106+W222+W327+W397+W499+W526+W560</f>
        <v>0</v>
      </c>
      <c r="X566" s="180">
        <f t="shared" si="1209"/>
        <v>35738.97</v>
      </c>
      <c r="Y566" s="180">
        <f t="shared" ref="Y566:Z566" si="1213">Y12+Y106+Y222+Y327+Y397+Y499+Y526+Y560</f>
        <v>0</v>
      </c>
      <c r="Z566" s="180">
        <f t="shared" si="1213"/>
        <v>106900</v>
      </c>
      <c r="AA566" s="180">
        <f t="shared" si="1209"/>
        <v>117000</v>
      </c>
      <c r="AB566" s="180">
        <f t="shared" si="1209"/>
        <v>119791137.51666667</v>
      </c>
      <c r="AC566" s="180">
        <f t="shared" si="1209"/>
        <v>2704910.3433333333</v>
      </c>
      <c r="AD566" s="180">
        <f t="shared" si="1209"/>
        <v>4898490</v>
      </c>
      <c r="AE566" s="180">
        <f t="shared" si="1059"/>
        <v>127394537.86</v>
      </c>
      <c r="AF566" s="180">
        <f t="shared" ref="AF566:AH566" si="1214">AF12+AF106+AF222+AF327+AF397+AF499+AF526+AF560</f>
        <v>196055</v>
      </c>
      <c r="AG566" s="180">
        <f t="shared" si="1214"/>
        <v>202812</v>
      </c>
      <c r="AH566" s="180">
        <f t="shared" si="1214"/>
        <v>176963.43</v>
      </c>
      <c r="AI566" s="180">
        <f t="shared" si="1060"/>
        <v>575830.42999999993</v>
      </c>
      <c r="AJ566" s="180">
        <f t="shared" ref="AJ566:AL566" si="1215">AJ12+AJ106+AJ222+AJ327+AJ397+AJ499+AJ526+AJ560</f>
        <v>2088609.7475000001</v>
      </c>
      <c r="AK566" s="180">
        <f t="shared" si="1215"/>
        <v>0</v>
      </c>
      <c r="AL566" s="180">
        <f t="shared" si="1215"/>
        <v>235970</v>
      </c>
      <c r="AM566" s="180">
        <f t="shared" si="1061"/>
        <v>2324579.7475000001</v>
      </c>
      <c r="AN566" s="180">
        <f t="shared" ref="AN566:AP566" si="1216">AN12+AN106+AN222+AN327+AN397+AN499+AN526+AN560</f>
        <v>0</v>
      </c>
      <c r="AO566" s="180">
        <f t="shared" si="1216"/>
        <v>0</v>
      </c>
      <c r="AP566" s="180">
        <f t="shared" si="1216"/>
        <v>0</v>
      </c>
      <c r="AQ566" s="180">
        <f t="shared" si="1062"/>
        <v>0</v>
      </c>
      <c r="AR566" s="180">
        <f t="shared" si="1063"/>
        <v>130294948.03750001</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U418"/>
  <sheetViews>
    <sheetView showGridLines="0" topLeftCell="A403" zoomScale="80" zoomScaleNormal="80" workbookViewId="0">
      <selection activeCell="H407" sqref="H407"/>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121" t="s">
        <v>49</v>
      </c>
      <c r="B2" s="121" t="s">
        <v>51</v>
      </c>
      <c r="C2" s="121" t="s">
        <v>53</v>
      </c>
      <c r="D2" s="121" t="s">
        <v>57</v>
      </c>
      <c r="E2" s="121" t="s">
        <v>60</v>
      </c>
      <c r="F2" s="121" t="s">
        <v>63</v>
      </c>
      <c r="G2" s="121" t="s">
        <v>66</v>
      </c>
      <c r="H2" s="121" t="s">
        <v>717</v>
      </c>
      <c r="I2" s="121" t="s">
        <v>68</v>
      </c>
      <c r="J2" s="121" t="s">
        <v>71</v>
      </c>
      <c r="K2" s="121" t="s">
        <v>73</v>
      </c>
      <c r="L2" s="121" t="s">
        <v>74</v>
      </c>
      <c r="M2" s="121" t="s">
        <v>77</v>
      </c>
      <c r="N2" s="121" t="s">
        <v>78</v>
      </c>
      <c r="O2" s="121" t="s">
        <v>79</v>
      </c>
      <c r="P2" s="425" t="s">
        <v>80</v>
      </c>
      <c r="Q2" s="425" t="s">
        <v>81</v>
      </c>
      <c r="R2" s="425"/>
      <c r="S2" s="420" t="str">
        <f>+Presupuesto!D11</f>
        <v>Recurrente</v>
      </c>
      <c r="T2" s="420" t="str">
        <f>+Presupuesto!E11</f>
        <v>Programa / Proyecto 2018</v>
      </c>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205" t="s">
        <v>1265</v>
      </c>
      <c r="AI2" s="205" t="s">
        <v>1266</v>
      </c>
      <c r="AJ2" s="205" t="s">
        <v>1267</v>
      </c>
      <c r="AK2" s="205" t="s">
        <v>1268</v>
      </c>
      <c r="AL2" s="205" t="s">
        <v>1269</v>
      </c>
      <c r="AM2" s="205" t="s">
        <v>1270</v>
      </c>
      <c r="AN2" s="205" t="s">
        <v>1271</v>
      </c>
      <c r="AO2" s="205" t="s">
        <v>1272</v>
      </c>
      <c r="AP2" s="205" t="s">
        <v>1273</v>
      </c>
      <c r="AQ2" s="205" t="s">
        <v>1274</v>
      </c>
      <c r="AR2" s="205" t="s">
        <v>1275</v>
      </c>
      <c r="AS2" s="205" t="s">
        <v>1276</v>
      </c>
      <c r="AT2" s="205" t="s">
        <v>1277</v>
      </c>
      <c r="AU2" s="205" t="s">
        <v>1278</v>
      </c>
      <c r="AV2" s="205" t="s">
        <v>1279</v>
      </c>
      <c r="AW2" s="205" t="s">
        <v>1280</v>
      </c>
      <c r="AX2" s="205" t="s">
        <v>1281</v>
      </c>
      <c r="AY2" s="205" t="s">
        <v>1282</v>
      </c>
      <c r="AZ2" s="205" t="s">
        <v>1283</v>
      </c>
      <c r="BA2" s="205" t="s">
        <v>1284</v>
      </c>
      <c r="BB2" s="205" t="s">
        <v>1285</v>
      </c>
      <c r="BC2" s="205" t="s">
        <v>1286</v>
      </c>
      <c r="BD2" s="205" t="s">
        <v>1287</v>
      </c>
      <c r="BE2" s="205" t="s">
        <v>1288</v>
      </c>
      <c r="BF2" s="205" t="s">
        <v>1289</v>
      </c>
      <c r="BG2" s="205" t="s">
        <v>1290</v>
      </c>
      <c r="BH2" s="205" t="s">
        <v>1291</v>
      </c>
      <c r="BI2" s="205" t="s">
        <v>1292</v>
      </c>
      <c r="BJ2" s="205" t="s">
        <v>1293</v>
      </c>
      <c r="BK2" s="205" t="s">
        <v>1294</v>
      </c>
      <c r="BL2" s="205" t="s">
        <v>1295</v>
      </c>
      <c r="BM2" s="205" t="s">
        <v>1296</v>
      </c>
      <c r="BN2" s="205" t="s">
        <v>1297</v>
      </c>
      <c r="BO2" s="205" t="s">
        <v>1298</v>
      </c>
      <c r="BP2" s="205" t="s">
        <v>1299</v>
      </c>
      <c r="BQ2" s="205" t="s">
        <v>1300</v>
      </c>
      <c r="BR2" s="205" t="s">
        <v>1301</v>
      </c>
      <c r="BS2" s="205" t="s">
        <v>1302</v>
      </c>
      <c r="BT2" s="205" t="s">
        <v>1303</v>
      </c>
      <c r="BU2" s="205" t="s">
        <v>1304</v>
      </c>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s="118" customFormat="1" hidden="1" x14ac:dyDescent="0.25">
      <c r="A3" s="149"/>
      <c r="B3" s="149"/>
      <c r="C3" s="149"/>
      <c r="D3" s="149"/>
      <c r="E3" s="149"/>
      <c r="F3" s="149"/>
      <c r="G3" s="151"/>
      <c r="H3" s="151"/>
      <c r="I3" s="151"/>
      <c r="J3" s="151"/>
      <c r="K3" s="151"/>
      <c r="L3" s="425"/>
      <c r="M3" s="425"/>
      <c r="N3" s="425"/>
      <c r="O3" s="425"/>
      <c r="P3" s="425"/>
      <c r="Q3" s="425"/>
      <c r="R3" s="425"/>
      <c r="S3" s="425"/>
      <c r="T3" s="425"/>
      <c r="U3" s="425"/>
      <c r="V3" s="425"/>
      <c r="W3" s="425"/>
      <c r="X3" s="425"/>
      <c r="Y3" s="425"/>
      <c r="Z3" s="425"/>
      <c r="AA3" s="425"/>
      <c r="AB3" s="425"/>
      <c r="AC3" s="425"/>
      <c r="AD3" s="425"/>
      <c r="AE3" s="425"/>
      <c r="AF3" s="425"/>
      <c r="AG3" s="425"/>
      <c r="AH3" s="206">
        <v>2500</v>
      </c>
      <c r="AI3" s="206">
        <v>1900</v>
      </c>
      <c r="AJ3" s="206">
        <v>1650</v>
      </c>
      <c r="AK3" s="206">
        <v>1580</v>
      </c>
      <c r="AL3" s="206">
        <v>2250</v>
      </c>
      <c r="AM3" s="206">
        <v>1650</v>
      </c>
      <c r="AN3" s="206">
        <v>1400</v>
      </c>
      <c r="AO3" s="207">
        <v>1340</v>
      </c>
      <c r="AP3" s="207">
        <v>2000</v>
      </c>
      <c r="AQ3" s="207">
        <v>1400</v>
      </c>
      <c r="AR3" s="207">
        <v>1150</v>
      </c>
      <c r="AS3" s="207">
        <v>1100</v>
      </c>
      <c r="AT3" s="207">
        <v>1750</v>
      </c>
      <c r="AU3" s="207">
        <v>1150</v>
      </c>
      <c r="AV3" s="207">
        <v>900</v>
      </c>
      <c r="AW3" s="207">
        <v>860</v>
      </c>
      <c r="AX3" s="207">
        <v>1200</v>
      </c>
      <c r="AY3" s="425">
        <v>900</v>
      </c>
      <c r="AZ3" s="425">
        <v>650</v>
      </c>
      <c r="BA3" s="425">
        <v>620</v>
      </c>
      <c r="BB3" s="206">
        <f>+'Cuadro Resumen'!C213</f>
        <v>6045.3105000000005</v>
      </c>
      <c r="BC3" s="206">
        <f>+'Cuadro Resumen'!D213</f>
        <v>5571.1684999999998</v>
      </c>
      <c r="BD3" s="206">
        <f>+'Cuadro Resumen'!E213</f>
        <v>7112.13</v>
      </c>
      <c r="BE3" s="206">
        <f>+'Cuadro Resumen'!F213</f>
        <v>6637.9880000000003</v>
      </c>
      <c r="BF3" s="206">
        <f>+'Cuadro Resumen'!C214</f>
        <v>5334.0974999999999</v>
      </c>
      <c r="BG3" s="206">
        <f>+'Cuadro Resumen'!D214</f>
        <v>4859.9555</v>
      </c>
      <c r="BH3" s="206">
        <f>+'Cuadro Resumen'!E214</f>
        <v>6400.9170000000004</v>
      </c>
      <c r="BI3" s="206">
        <f>+'Cuadro Resumen'!F214</f>
        <v>5926.7750000000005</v>
      </c>
      <c r="BJ3" s="207">
        <f>+'Cuadro Resumen'!C215</f>
        <v>4622.8845000000001</v>
      </c>
      <c r="BK3" s="207">
        <f>+'Cuadro Resumen'!D215</f>
        <v>4267.2780000000002</v>
      </c>
      <c r="BL3" s="207">
        <f>+'Cuadro Resumen'!E215</f>
        <v>5689.7039999999997</v>
      </c>
      <c r="BM3" s="207">
        <f>+'Cuadro Resumen'!F215</f>
        <v>5215.5619999999999</v>
      </c>
      <c r="BN3" s="207">
        <f>+'Cuadro Resumen'!C216</f>
        <v>3911.6714999999999</v>
      </c>
      <c r="BO3" s="207">
        <f>+'Cuadro Resumen'!D216</f>
        <v>3556.0650000000001</v>
      </c>
      <c r="BP3" s="207">
        <f>+'Cuadro Resumen'!E216</f>
        <v>4978.491</v>
      </c>
      <c r="BQ3" s="207">
        <f>+'Cuadro Resumen'!F216</f>
        <v>4622.8845000000001</v>
      </c>
      <c r="BR3" s="207">
        <f>+'Cuadro Resumen'!C217</f>
        <v>3437.5295000000001</v>
      </c>
      <c r="BS3" s="207">
        <f>+'Cuadro Resumen'!D217</f>
        <v>3200.4585000000002</v>
      </c>
      <c r="BT3" s="207">
        <f>+'Cuadro Resumen'!E217</f>
        <v>4385.8135000000002</v>
      </c>
      <c r="BU3" s="207">
        <f>+'Cuadro Resumen'!F217</f>
        <v>4030.2069999999999</v>
      </c>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c r="IT3" s="425"/>
      <c r="IU3" s="425"/>
      <c r="IV3" s="425"/>
      <c r="IW3" s="425"/>
      <c r="IX3" s="425"/>
      <c r="IY3" s="425"/>
      <c r="IZ3" s="425"/>
      <c r="JA3" s="425"/>
      <c r="JB3" s="425"/>
      <c r="JC3" s="425"/>
      <c r="JD3" s="425"/>
      <c r="JE3" s="425"/>
      <c r="JF3" s="425"/>
      <c r="JG3" s="425"/>
      <c r="JH3" s="425"/>
      <c r="JI3" s="425"/>
      <c r="JJ3" s="425"/>
      <c r="JK3" s="425"/>
      <c r="JL3" s="425"/>
      <c r="JM3" s="425"/>
      <c r="JN3" s="425"/>
      <c r="JO3" s="425"/>
      <c r="JP3" s="425"/>
      <c r="JQ3" s="425"/>
      <c r="JR3" s="425"/>
      <c r="JS3" s="425"/>
      <c r="JT3" s="425"/>
      <c r="JU3" s="425"/>
      <c r="JV3" s="425"/>
      <c r="JW3" s="425"/>
      <c r="JX3" s="425"/>
      <c r="JY3" s="425"/>
      <c r="JZ3" s="425"/>
      <c r="KA3" s="425"/>
      <c r="KB3" s="425"/>
      <c r="KC3" s="425"/>
      <c r="KD3" s="425"/>
      <c r="KE3" s="425"/>
      <c r="KF3" s="425"/>
      <c r="KG3" s="425"/>
      <c r="KH3" s="425"/>
      <c r="KI3" s="425"/>
      <c r="KJ3" s="425"/>
      <c r="KK3" s="425"/>
      <c r="KL3" s="425"/>
      <c r="KM3" s="425"/>
      <c r="KN3" s="425"/>
      <c r="KO3" s="425"/>
      <c r="KP3" s="425"/>
      <c r="KQ3" s="425"/>
      <c r="KR3" s="425"/>
      <c r="KS3" s="425"/>
      <c r="KT3" s="425"/>
      <c r="KU3" s="425"/>
      <c r="KV3" s="425"/>
      <c r="KW3" s="425"/>
      <c r="KX3" s="425"/>
      <c r="KY3" s="425"/>
      <c r="KZ3" s="425"/>
      <c r="LA3" s="425"/>
      <c r="LB3" s="425"/>
      <c r="LC3" s="425"/>
      <c r="LD3" s="425"/>
      <c r="LE3" s="425"/>
      <c r="LF3" s="425"/>
      <c r="LG3" s="425"/>
      <c r="LH3" s="425"/>
      <c r="LI3" s="425"/>
      <c r="LJ3" s="425"/>
      <c r="LK3" s="425"/>
      <c r="LL3" s="425"/>
      <c r="LM3" s="425"/>
      <c r="LN3" s="425"/>
      <c r="LO3" s="425"/>
      <c r="LP3" s="425"/>
      <c r="LQ3" s="425"/>
      <c r="LR3" s="425"/>
      <c r="LS3" s="425"/>
      <c r="LT3" s="425"/>
      <c r="LU3" s="425"/>
      <c r="LV3" s="425"/>
      <c r="LW3" s="425"/>
      <c r="LX3" s="425"/>
      <c r="LY3" s="425"/>
      <c r="LZ3" s="425"/>
      <c r="MA3" s="425"/>
      <c r="MB3" s="425"/>
      <c r="MC3" s="425"/>
      <c r="MD3" s="425"/>
      <c r="ME3" s="425"/>
      <c r="MF3" s="425"/>
      <c r="MG3" s="425"/>
      <c r="MH3" s="425"/>
      <c r="MI3" s="425"/>
      <c r="MJ3" s="425"/>
      <c r="MK3" s="425"/>
      <c r="ML3" s="425"/>
      <c r="MM3" s="425"/>
      <c r="MN3" s="425"/>
      <c r="MO3" s="425"/>
      <c r="MP3" s="425"/>
      <c r="MQ3" s="425"/>
      <c r="MR3" s="425"/>
      <c r="MS3" s="425"/>
      <c r="MT3" s="425"/>
      <c r="MU3" s="425"/>
      <c r="MV3" s="425"/>
      <c r="MW3" s="425"/>
      <c r="MX3" s="425"/>
      <c r="MY3" s="425"/>
      <c r="MZ3" s="425"/>
      <c r="NA3" s="425"/>
      <c r="NB3" s="425"/>
      <c r="NC3" s="425"/>
      <c r="ND3" s="425"/>
      <c r="NE3" s="425"/>
      <c r="NF3" s="425"/>
      <c r="NG3" s="425"/>
      <c r="NH3" s="425"/>
      <c r="NI3" s="425"/>
      <c r="NJ3" s="425"/>
      <c r="NK3" s="425"/>
      <c r="NL3" s="425"/>
      <c r="NM3" s="425"/>
      <c r="NN3" s="425"/>
      <c r="NO3" s="425"/>
      <c r="NP3" s="425"/>
      <c r="NQ3" s="425"/>
      <c r="NR3" s="425"/>
      <c r="NS3" s="425"/>
      <c r="NT3" s="425"/>
      <c r="NU3" s="425"/>
      <c r="NV3" s="425"/>
      <c r="NW3" s="425"/>
      <c r="NX3" s="425"/>
      <c r="NY3" s="425"/>
      <c r="NZ3" s="425"/>
      <c r="OA3" s="425"/>
      <c r="OB3" s="425"/>
      <c r="OC3" s="425"/>
      <c r="OD3" s="425"/>
      <c r="OE3" s="425"/>
      <c r="OF3" s="425"/>
      <c r="OG3" s="425"/>
      <c r="OH3" s="425"/>
      <c r="OI3" s="425"/>
      <c r="OJ3" s="425"/>
      <c r="OK3" s="425"/>
      <c r="OL3" s="425"/>
      <c r="OM3" s="425"/>
      <c r="ON3" s="425"/>
      <c r="OO3" s="425"/>
      <c r="OP3" s="425"/>
      <c r="OQ3" s="425"/>
      <c r="OR3" s="425"/>
      <c r="OS3" s="425"/>
      <c r="OT3" s="425"/>
      <c r="OU3" s="425"/>
      <c r="OV3" s="425"/>
      <c r="OW3" s="425"/>
      <c r="OX3" s="425"/>
      <c r="OY3" s="425"/>
      <c r="OZ3" s="425"/>
      <c r="PA3" s="425"/>
      <c r="PB3" s="425"/>
      <c r="PC3" s="425"/>
      <c r="PD3" s="425"/>
      <c r="PE3" s="425"/>
      <c r="PF3" s="425"/>
      <c r="PG3" s="425"/>
      <c r="PH3" s="425"/>
      <c r="PI3" s="425"/>
      <c r="PJ3" s="425"/>
      <c r="PK3" s="425"/>
      <c r="PL3" s="425"/>
      <c r="PM3" s="425"/>
      <c r="PN3" s="425"/>
      <c r="PO3" s="425"/>
      <c r="PP3" s="425"/>
      <c r="PQ3" s="425"/>
      <c r="PR3" s="425"/>
      <c r="PS3" s="425"/>
      <c r="PT3" s="425"/>
      <c r="PU3" s="425"/>
      <c r="PV3" s="425"/>
      <c r="PW3" s="425"/>
      <c r="PX3" s="425"/>
      <c r="PY3" s="425"/>
      <c r="PZ3" s="425"/>
      <c r="QA3" s="425"/>
      <c r="QB3" s="425"/>
      <c r="QC3" s="425"/>
      <c r="QD3" s="425"/>
      <c r="QE3" s="425"/>
      <c r="QF3" s="425"/>
      <c r="QG3" s="425"/>
      <c r="QH3" s="425"/>
      <c r="QI3" s="425"/>
      <c r="QJ3" s="425"/>
      <c r="QK3" s="425"/>
      <c r="QL3" s="425"/>
      <c r="QM3" s="425"/>
      <c r="QN3" s="425"/>
      <c r="QO3" s="425"/>
      <c r="QP3" s="425"/>
      <c r="QQ3" s="425"/>
      <c r="QR3" s="425"/>
      <c r="QS3" s="425"/>
      <c r="QT3" s="425"/>
      <c r="QU3" s="425"/>
      <c r="QV3" s="425"/>
      <c r="QW3" s="425"/>
      <c r="QX3" s="425"/>
      <c r="QY3" s="425"/>
      <c r="QZ3" s="425"/>
      <c r="RA3" s="425"/>
      <c r="RB3" s="425"/>
      <c r="RC3" s="425"/>
      <c r="RD3" s="425"/>
      <c r="RE3" s="425"/>
      <c r="RF3" s="425"/>
      <c r="RG3" s="425"/>
      <c r="RH3" s="425"/>
      <c r="RI3" s="425"/>
      <c r="RJ3" s="425"/>
      <c r="RK3" s="425"/>
      <c r="RL3" s="425"/>
      <c r="RM3" s="425"/>
      <c r="RN3" s="425"/>
      <c r="RO3" s="425"/>
      <c r="RP3" s="425"/>
      <c r="RQ3" s="425"/>
      <c r="RR3" s="425"/>
      <c r="RS3" s="425"/>
      <c r="RT3" s="425"/>
      <c r="RU3" s="425"/>
      <c r="RV3" s="425"/>
      <c r="RW3" s="425"/>
      <c r="RX3" s="425"/>
      <c r="RY3" s="425"/>
      <c r="RZ3" s="425"/>
      <c r="SA3" s="425"/>
      <c r="SB3" s="425"/>
      <c r="SC3" s="425"/>
      <c r="SD3" s="425"/>
      <c r="SE3" s="425"/>
      <c r="SF3" s="425"/>
      <c r="SG3" s="425"/>
      <c r="SH3" s="425"/>
      <c r="SI3" s="425"/>
      <c r="SJ3" s="425"/>
      <c r="SK3" s="425"/>
      <c r="SL3" s="425"/>
      <c r="SM3" s="425"/>
      <c r="SN3" s="425"/>
      <c r="SO3" s="425"/>
      <c r="SP3" s="425"/>
      <c r="SQ3" s="425"/>
      <c r="SR3" s="425"/>
      <c r="SS3" s="425"/>
      <c r="ST3" s="425"/>
      <c r="SU3" s="425"/>
    </row>
    <row r="5" spans="1:515" ht="60" customHeight="1" x14ac:dyDescent="0.25">
      <c r="A5" s="424"/>
      <c r="B5" s="424"/>
      <c r="C5" s="189" t="s">
        <v>1305</v>
      </c>
      <c r="D5" s="421">
        <f>SUMIF(C:C,$C$10,D:D)</f>
        <v>731046.5</v>
      </c>
      <c r="E5" s="424"/>
      <c r="F5" s="424"/>
      <c r="G5" s="424"/>
      <c r="H5" s="413"/>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6" spans="1:515" ht="18.75" x14ac:dyDescent="0.25">
      <c r="A6" s="424"/>
      <c r="B6" s="424"/>
      <c r="C6" s="720" t="s">
        <v>2055</v>
      </c>
      <c r="D6" s="721"/>
      <c r="E6" s="721"/>
      <c r="F6" s="721"/>
      <c r="G6" s="721"/>
      <c r="H6" s="721"/>
      <c r="I6" s="721"/>
      <c r="J6" s="721"/>
      <c r="K6" s="721"/>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row>
    <row r="7" spans="1:515" x14ac:dyDescent="0.25">
      <c r="A7" s="424"/>
      <c r="B7" s="424"/>
      <c r="C7" s="69" t="s">
        <v>1306</v>
      </c>
      <c r="D7" s="69"/>
      <c r="E7" s="69"/>
      <c r="F7" s="69"/>
      <c r="G7" s="69"/>
      <c r="H7" s="78"/>
      <c r="I7" s="69"/>
      <c r="J7" s="69"/>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row>
    <row r="8" spans="1:515" x14ac:dyDescent="0.25">
      <c r="A8" s="424"/>
      <c r="B8" s="424"/>
      <c r="C8" s="69" t="s">
        <v>1307</v>
      </c>
      <c r="D8" s="69"/>
      <c r="E8" s="69"/>
      <c r="F8" s="69"/>
      <c r="G8" s="69"/>
      <c r="H8" s="78"/>
      <c r="I8" s="69"/>
      <c r="J8" s="69"/>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91"/>
      <c r="C9" s="172"/>
      <c r="D9" s="172"/>
      <c r="E9" s="172"/>
      <c r="F9" s="172"/>
      <c r="G9" s="172"/>
      <c r="H9" s="78"/>
      <c r="I9" s="172"/>
      <c r="J9" s="172"/>
      <c r="K9" s="109"/>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thickBot="1" x14ac:dyDescent="0.3">
      <c r="A10" s="424"/>
      <c r="B10" s="91"/>
      <c r="C10" s="29" t="s">
        <v>1308</v>
      </c>
      <c r="D10" s="30">
        <f>SUM(G17:G23)</f>
        <v>10695.833333333334</v>
      </c>
      <c r="E10" s="91"/>
      <c r="F10" s="91"/>
      <c r="G10" s="91"/>
      <c r="H10" s="75"/>
      <c r="I10" s="75"/>
      <c r="J10" s="75"/>
      <c r="K10" s="109"/>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x14ac:dyDescent="0.25">
      <c r="A11" s="424"/>
      <c r="B11" s="91"/>
      <c r="C11" s="69"/>
      <c r="D11" s="31"/>
      <c r="E11" s="91"/>
      <c r="F11" s="91"/>
      <c r="G11" s="91"/>
      <c r="H11" s="75"/>
      <c r="I11" s="75"/>
      <c r="J11" s="75"/>
      <c r="K11" s="10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x14ac:dyDescent="0.25">
      <c r="A12" s="424"/>
      <c r="B12" s="91"/>
      <c r="C12" s="69"/>
      <c r="D12" s="31"/>
      <c r="E12" s="91"/>
      <c r="F12" s="91"/>
      <c r="G12" s="91"/>
      <c r="H12" s="75"/>
      <c r="I12" s="75"/>
      <c r="J12" s="75"/>
      <c r="K12" s="109"/>
      <c r="L12" s="424"/>
      <c r="M12" s="424"/>
      <c r="N12" s="149"/>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5.75" x14ac:dyDescent="0.25">
      <c r="A13" s="424"/>
      <c r="B13" s="91"/>
      <c r="C13" s="195" t="s">
        <v>1309</v>
      </c>
      <c r="D13" s="343" t="s">
        <v>2006</v>
      </c>
      <c r="E13" s="91"/>
      <c r="F13" s="91"/>
      <c r="G13" s="91"/>
      <c r="H13" s="75"/>
      <c r="I13" s="75"/>
      <c r="J13" s="75"/>
      <c r="K13" s="109"/>
      <c r="L13" s="424"/>
      <c r="M13" s="424"/>
      <c r="N13" s="149"/>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ht="18.75" x14ac:dyDescent="0.25">
      <c r="A14" s="424"/>
      <c r="B14" s="91"/>
      <c r="C14" s="202"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Organizar y desarrollar anualmente las Jornadas de Investigación de Ciencias Espaciales para difundir los resultados de las investigaciones realizadas durante el Año Académico. </v>
      </c>
      <c r="D14" s="31"/>
      <c r="E14" s="91"/>
      <c r="F14" s="91"/>
      <c r="G14" s="91"/>
      <c r="H14" s="75"/>
      <c r="I14" s="75"/>
      <c r="J14" s="75"/>
      <c r="K14" s="109"/>
      <c r="L14" s="424"/>
      <c r="M14" s="424"/>
      <c r="N14" s="149"/>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15.75" thickBot="1" x14ac:dyDescent="0.3">
      <c r="A15" s="424"/>
      <c r="B15" s="91"/>
      <c r="C15" s="69"/>
      <c r="D15" s="31"/>
      <c r="E15" s="91"/>
      <c r="F15" s="91"/>
      <c r="G15" s="91"/>
      <c r="H15" s="75"/>
      <c r="I15" s="75"/>
      <c r="J15" s="75"/>
      <c r="K15" s="109"/>
      <c r="L15" s="424"/>
      <c r="M15" s="424"/>
      <c r="N15" s="149"/>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32.25" customHeight="1" thickBot="1" x14ac:dyDescent="0.3">
      <c r="A16" s="424"/>
      <c r="B16" s="91"/>
      <c r="C16" s="122" t="s">
        <v>1310</v>
      </c>
      <c r="D16" s="125" t="s">
        <v>1311</v>
      </c>
      <c r="E16" s="124" t="s">
        <v>98</v>
      </c>
      <c r="F16" s="124" t="s">
        <v>1312</v>
      </c>
      <c r="G16" s="123" t="s">
        <v>1313</v>
      </c>
      <c r="H16" s="129" t="s">
        <v>1314</v>
      </c>
      <c r="I16" s="124" t="s">
        <v>1315</v>
      </c>
      <c r="J16" s="124" t="s">
        <v>710</v>
      </c>
      <c r="K16" s="124" t="s">
        <v>1316</v>
      </c>
      <c r="L16" s="124" t="s">
        <v>1317</v>
      </c>
      <c r="M16" s="424"/>
      <c r="N16" s="149"/>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2:14" x14ac:dyDescent="0.25">
      <c r="B17" s="91"/>
      <c r="C17" s="307" t="s">
        <v>1318</v>
      </c>
      <c r="D17" s="722">
        <v>50</v>
      </c>
      <c r="E17" s="308"/>
      <c r="F17" s="112"/>
      <c r="G17" s="309">
        <f t="shared" ref="G17:G22" si="0">E17*F17</f>
        <v>0</v>
      </c>
      <c r="H17" s="310"/>
      <c r="I17" s="113"/>
      <c r="J17" s="113"/>
      <c r="K17" s="311" t="s">
        <v>51</v>
      </c>
      <c r="L17" s="113"/>
      <c r="M17" s="424"/>
      <c r="N17" s="149"/>
    </row>
    <row r="18" spans="2:14" x14ac:dyDescent="0.25">
      <c r="B18" s="91"/>
      <c r="C18" s="96" t="s">
        <v>1319</v>
      </c>
      <c r="D18" s="723"/>
      <c r="E18" s="194">
        <v>50</v>
      </c>
      <c r="F18" s="97">
        <v>50</v>
      </c>
      <c r="G18" s="94">
        <f t="shared" si="0"/>
        <v>2500</v>
      </c>
      <c r="H18" s="156" t="s">
        <v>702</v>
      </c>
      <c r="I18" s="95" t="s">
        <v>306</v>
      </c>
      <c r="J18" s="95" t="str">
        <f>VLOOKUP(I18,Presupuesto!$B$11:$C$566,2,0)</f>
        <v>SERVICIOS DE IMPRENTA PUBLIC.Y REPRODUCCION</v>
      </c>
      <c r="K18" s="95" t="str">
        <f t="shared" ref="K18:K22" si="1">$K$17</f>
        <v>Investigación Científica</v>
      </c>
      <c r="L18" s="95" t="s">
        <v>718</v>
      </c>
      <c r="M18" s="424"/>
      <c r="N18" s="149"/>
    </row>
    <row r="19" spans="2:14" x14ac:dyDescent="0.25">
      <c r="B19" s="91"/>
      <c r="C19" s="96" t="s">
        <v>1320</v>
      </c>
      <c r="D19" s="723"/>
      <c r="E19" s="194">
        <v>50</v>
      </c>
      <c r="F19" s="97">
        <v>150</v>
      </c>
      <c r="G19" s="94">
        <f t="shared" si="0"/>
        <v>7500</v>
      </c>
      <c r="H19" s="156" t="s">
        <v>702</v>
      </c>
      <c r="I19" s="95" t="s">
        <v>360</v>
      </c>
      <c r="J19" s="95" t="str">
        <f>VLOOKUP(I19,Presupuesto!$B$11:$C$566,2,0)</f>
        <v>ALIMENTOS B EBIDAS PARA PERSONAS</v>
      </c>
      <c r="K19" s="95" t="str">
        <f t="shared" si="1"/>
        <v>Investigación Científica</v>
      </c>
      <c r="L19" s="95" t="s">
        <v>718</v>
      </c>
      <c r="M19" s="424"/>
      <c r="N19" s="149"/>
    </row>
    <row r="20" spans="2:14" x14ac:dyDescent="0.25">
      <c r="B20" s="91"/>
      <c r="C20" s="96" t="s">
        <v>1323</v>
      </c>
      <c r="D20" s="723"/>
      <c r="E20" s="194">
        <f>(D17*25)/500</f>
        <v>2.5</v>
      </c>
      <c r="F20" s="97">
        <v>85</v>
      </c>
      <c r="G20" s="94">
        <f t="shared" si="0"/>
        <v>212.5</v>
      </c>
      <c r="H20" s="156" t="s">
        <v>702</v>
      </c>
      <c r="I20" s="95" t="s">
        <v>383</v>
      </c>
      <c r="J20" s="95" t="str">
        <f>VLOOKUP(I20,Presupuesto!$B$11:$C$566,2,0)</f>
        <v>PRODUCTOS PAPEL Y CARTON</v>
      </c>
      <c r="K20" s="95" t="str">
        <f t="shared" si="1"/>
        <v>Investigación Científica</v>
      </c>
      <c r="L20" s="95" t="s">
        <v>718</v>
      </c>
      <c r="M20" s="424"/>
      <c r="N20" s="149"/>
    </row>
    <row r="21" spans="2:14" x14ac:dyDescent="0.25">
      <c r="B21" s="91"/>
      <c r="C21" s="96" t="s">
        <v>1324</v>
      </c>
      <c r="D21" s="723"/>
      <c r="E21" s="194">
        <f>D17/12</f>
        <v>4.166666666666667</v>
      </c>
      <c r="F21" s="97">
        <v>36</v>
      </c>
      <c r="G21" s="94">
        <f t="shared" si="0"/>
        <v>150</v>
      </c>
      <c r="H21" s="156" t="s">
        <v>702</v>
      </c>
      <c r="I21" s="95" t="s">
        <v>450</v>
      </c>
      <c r="J21" s="95" t="str">
        <f>VLOOKUP(I21,Presupuesto!$B$11:$C$566,2,0)</f>
        <v>UTILES DE ESCRITORIO, OFICINA Y ENSE¥ANZA</v>
      </c>
      <c r="K21" s="95" t="str">
        <f t="shared" si="1"/>
        <v>Investigación Científica</v>
      </c>
      <c r="L21" s="95" t="s">
        <v>718</v>
      </c>
      <c r="M21" s="424"/>
      <c r="N21" s="149"/>
    </row>
    <row r="22" spans="2:14" x14ac:dyDescent="0.25">
      <c r="B22" s="91"/>
      <c r="C22" s="96" t="s">
        <v>1325</v>
      </c>
      <c r="D22" s="723"/>
      <c r="E22" s="194">
        <f>D17/12</f>
        <v>4.166666666666667</v>
      </c>
      <c r="F22" s="97">
        <v>80</v>
      </c>
      <c r="G22" s="94">
        <f t="shared" si="0"/>
        <v>333.33333333333337</v>
      </c>
      <c r="H22" s="156" t="s">
        <v>702</v>
      </c>
      <c r="I22" s="95" t="s">
        <v>450</v>
      </c>
      <c r="J22" s="95" t="str">
        <f>VLOOKUP(I22,Presupuesto!$B$11:$C$566,2,0)</f>
        <v>UTILES DE ESCRITORIO, OFICINA Y ENSE¥ANZA</v>
      </c>
      <c r="K22" s="95" t="str">
        <f t="shared" si="1"/>
        <v>Investigación Científica</v>
      </c>
      <c r="L22" s="95" t="s">
        <v>718</v>
      </c>
      <c r="M22" s="424"/>
      <c r="N22" s="149"/>
    </row>
    <row r="23" spans="2:14" ht="15.75" thickBot="1" x14ac:dyDescent="0.3">
      <c r="B23" s="91"/>
      <c r="C23" s="208" t="s">
        <v>1277</v>
      </c>
      <c r="D23" s="209">
        <v>0</v>
      </c>
      <c r="E23" s="312">
        <v>0</v>
      </c>
      <c r="F23" s="101"/>
      <c r="G23" s="102" t="s">
        <v>2208</v>
      </c>
      <c r="H23" s="313"/>
      <c r="I23" s="314"/>
      <c r="J23" s="103"/>
      <c r="K23" s="315"/>
      <c r="L23" s="315"/>
      <c r="M23" s="424"/>
      <c r="N23" s="424"/>
    </row>
    <row r="24" spans="2:14" s="424" customFormat="1" x14ac:dyDescent="0.25">
      <c r="B24" s="91"/>
      <c r="C24" s="656"/>
      <c r="D24" s="657"/>
      <c r="E24" s="658"/>
      <c r="F24" s="607"/>
      <c r="G24" s="607"/>
      <c r="H24" s="608"/>
      <c r="I24" s="609"/>
      <c r="J24" s="609"/>
      <c r="K24" s="609"/>
      <c r="L24" s="609"/>
    </row>
    <row r="25" spans="2:14" s="424" customFormat="1" x14ac:dyDescent="0.25">
      <c r="B25" s="91"/>
      <c r="C25" s="656"/>
      <c r="D25" s="657"/>
      <c r="E25" s="658"/>
      <c r="F25" s="607"/>
      <c r="G25" s="607"/>
      <c r="H25" s="608"/>
      <c r="I25" s="609"/>
      <c r="J25" s="609"/>
      <c r="K25" s="609"/>
      <c r="L25" s="609"/>
    </row>
    <row r="26" spans="2:14" s="424" customFormat="1" x14ac:dyDescent="0.25">
      <c r="B26" s="91"/>
      <c r="C26" s="91"/>
      <c r="E26" s="109"/>
      <c r="F26" s="109"/>
      <c r="G26" s="109"/>
      <c r="H26" s="169"/>
      <c r="I26" s="109"/>
      <c r="J26" s="109"/>
      <c r="K26" s="109"/>
    </row>
    <row r="27" spans="2:14" ht="15.75" thickBot="1" x14ac:dyDescent="0.3">
      <c r="B27" s="424"/>
      <c r="C27" s="424"/>
      <c r="D27" s="424"/>
      <c r="E27" s="424"/>
      <c r="F27" s="424"/>
      <c r="G27" s="424"/>
      <c r="H27" s="413"/>
      <c r="I27" s="424"/>
      <c r="J27" s="424"/>
      <c r="K27" s="424"/>
      <c r="L27" s="424"/>
      <c r="M27" s="424"/>
      <c r="N27" s="424"/>
    </row>
    <row r="28" spans="2:14" ht="15.75" thickBot="1" x14ac:dyDescent="0.3">
      <c r="B28" s="424"/>
      <c r="C28" s="29" t="s">
        <v>1308</v>
      </c>
      <c r="D28" s="30">
        <f>SUM(G35:G41)</f>
        <v>10695.833333333334</v>
      </c>
      <c r="E28" s="91"/>
      <c r="F28" s="91"/>
      <c r="G28" s="91"/>
      <c r="H28" s="75"/>
      <c r="I28" s="75"/>
      <c r="J28" s="75"/>
      <c r="K28" s="109"/>
      <c r="L28" s="424"/>
      <c r="M28" s="424"/>
      <c r="N28" s="424"/>
    </row>
    <row r="29" spans="2:14" x14ac:dyDescent="0.25">
      <c r="B29" s="424"/>
      <c r="C29" s="69"/>
      <c r="D29" s="31"/>
      <c r="E29" s="91"/>
      <c r="F29" s="91"/>
      <c r="G29" s="91"/>
      <c r="H29" s="75"/>
      <c r="I29" s="75"/>
      <c r="J29" s="75"/>
      <c r="K29" s="109"/>
      <c r="L29" s="424"/>
      <c r="M29" s="424"/>
      <c r="N29" s="424"/>
    </row>
    <row r="30" spans="2:14" x14ac:dyDescent="0.25">
      <c r="B30" s="424"/>
      <c r="C30" s="69"/>
      <c r="D30" s="31"/>
      <c r="E30" s="91"/>
      <c r="F30" s="91"/>
      <c r="G30" s="91"/>
      <c r="H30" s="75"/>
      <c r="I30" s="75"/>
      <c r="J30" s="75"/>
      <c r="K30" s="109"/>
      <c r="L30" s="424"/>
      <c r="M30" s="424"/>
      <c r="N30" s="424"/>
    </row>
    <row r="31" spans="2:14" ht="15.75" x14ac:dyDescent="0.25">
      <c r="B31" s="424"/>
      <c r="C31" s="195" t="s">
        <v>1309</v>
      </c>
      <c r="D31" s="343" t="s">
        <v>1796</v>
      </c>
      <c r="E31" s="91"/>
      <c r="F31" s="91"/>
      <c r="G31" s="91"/>
      <c r="H31" s="75"/>
      <c r="I31" s="75"/>
      <c r="J31" s="75"/>
      <c r="K31" s="109"/>
      <c r="L31" s="424"/>
      <c r="M31" s="424"/>
      <c r="N31" s="424"/>
    </row>
    <row r="32" spans="2:14" ht="18.75" x14ac:dyDescent="0.25">
      <c r="C32" s="202" t="str">
        <f>IFERROR(VLOOKUP(D31,'1. Desarrollo e Innov. Curricu.'!$F:$G,2,FALSE),IFERROR(VLOOKUP(D31,'2. Investigación Científica'!$F:$G,2,FALSE),IFERROR(VLOOKUP(D31,'3. Vinculación Univ. Sociedad'!$F:$G,2,FALSE),IFERROR(VLOOKUP(D31,'4. Docencia y Profesorado Univ.'!$F:$G,2,FALSE),IFERROR(VLOOKUP(D31,'5. Estudiantes y Graduados'!$F:$G,2,FALSE),IFERROR(VLOOKUP(D31,'11. Gestion Administrativa'!$F:$G,2,FALSE),IFERROR(VLOOKUP(D31,'13. Gestión Académica'!$F:$G,2,FALSE),IFERROR(VLOOKUP(D31,'9. Asegura. de la Calid. y M'!$F:$G,2,FALSE),IFERROR(VLOOKUP(D31,'6. Gestión del Conocimiento'!$F:$G,2,FALSE),IFERROR(VLOOKUP(D31,'15. Gobernabilidad y Proceso...'!$F:$G,2,FALSE),IFERROR(VLOOKUP(D31,'12. Gestión del Talento Humano'!$F:$G,2,FALSE),IFERROR(VLOOKUP(D31,'14. Internacional... de la E.S.'!$F:$G,2,FALSE),IFERROR(VLOOKUP(D31,'10. Posgrado'!$F:$G,2,FALSE),IFERROR(VLOOKUP(D31,'17. Gestión TIC'!$F:$G,2,FALSE),IFERROR(VLOOKUP(D31,'16. Desa. del Sistema Educ.Sup.'!$F:$G,2,FALSE),IFERROR(VLOOKUP(D31,'8. Cultura de Inno. Insti...'!$F:$G,2,FALSE),VLOOKUP(D31,'7. Lo Esencial de la Reforma U.'!$F:$G,2,0)))))))))))))))))</f>
        <v xml:space="preserve">Realizar semestralmente jornadas para socializar, actualizar y aplicar políticas de vinculación de la FACES con la Sociedad. </v>
      </c>
      <c r="D32" s="31"/>
      <c r="E32" s="91"/>
      <c r="F32" s="91"/>
      <c r="G32" s="91"/>
      <c r="H32" s="75"/>
      <c r="I32" s="75"/>
      <c r="J32" s="75"/>
      <c r="K32" s="109"/>
      <c r="L32" s="424"/>
    </row>
    <row r="33" spans="3:12" ht="15.75" thickBot="1" x14ac:dyDescent="0.3">
      <c r="C33" s="69"/>
      <c r="D33" s="31"/>
      <c r="E33" s="91"/>
      <c r="F33" s="91"/>
      <c r="G33" s="91"/>
      <c r="H33" s="75"/>
      <c r="I33" s="75"/>
      <c r="J33" s="75"/>
      <c r="K33" s="109"/>
      <c r="L33" s="424"/>
    </row>
    <row r="34" spans="3:12" ht="30.75" thickBot="1" x14ac:dyDescent="0.3">
      <c r="C34" s="122" t="s">
        <v>1310</v>
      </c>
      <c r="D34" s="125" t="s">
        <v>1311</v>
      </c>
      <c r="E34" s="124" t="s">
        <v>98</v>
      </c>
      <c r="F34" s="124" t="s">
        <v>1312</v>
      </c>
      <c r="G34" s="123" t="s">
        <v>1313</v>
      </c>
      <c r="H34" s="129" t="s">
        <v>1314</v>
      </c>
      <c r="I34" s="124" t="s">
        <v>1315</v>
      </c>
      <c r="J34" s="124" t="s">
        <v>710</v>
      </c>
      <c r="K34" s="124" t="s">
        <v>1316</v>
      </c>
      <c r="L34" s="124" t="s">
        <v>1317</v>
      </c>
    </row>
    <row r="35" spans="3:12" x14ac:dyDescent="0.25">
      <c r="C35" s="307" t="s">
        <v>1318</v>
      </c>
      <c r="D35" s="722">
        <v>50</v>
      </c>
      <c r="E35" s="308"/>
      <c r="F35" s="112">
        <v>30000</v>
      </c>
      <c r="G35" s="309">
        <f t="shared" ref="G35:G40" si="2">E35*F35</f>
        <v>0</v>
      </c>
      <c r="H35" s="310"/>
      <c r="I35" s="113" t="s">
        <v>293</v>
      </c>
      <c r="J35" s="113" t="str">
        <f>VLOOKUP(I35,Presupuesto!$B$11:$C$566,2,0)</f>
        <v>SERVICIOS DE CAPACITACION.</v>
      </c>
      <c r="K35" s="311" t="s">
        <v>53</v>
      </c>
      <c r="L35" s="113" t="s">
        <v>718</v>
      </c>
    </row>
    <row r="36" spans="3:12" x14ac:dyDescent="0.25">
      <c r="C36" s="96" t="s">
        <v>1319</v>
      </c>
      <c r="D36" s="723"/>
      <c r="E36" s="194">
        <v>50</v>
      </c>
      <c r="F36" s="97">
        <v>50</v>
      </c>
      <c r="G36" s="94">
        <f t="shared" si="2"/>
        <v>2500</v>
      </c>
      <c r="H36" s="156" t="s">
        <v>702</v>
      </c>
      <c r="I36" s="95" t="s">
        <v>306</v>
      </c>
      <c r="J36" s="95" t="str">
        <f>VLOOKUP(I36,Presupuesto!$B$11:$C$566,2,0)</f>
        <v>SERVICIOS DE IMPRENTA PUBLIC.Y REPRODUCCION</v>
      </c>
      <c r="K36" s="95" t="str">
        <f>$K$35</f>
        <v>Vinculación Universidad-Sociedad</v>
      </c>
      <c r="L36" s="95" t="s">
        <v>718</v>
      </c>
    </row>
    <row r="37" spans="3:12" x14ac:dyDescent="0.25">
      <c r="C37" s="96" t="s">
        <v>1320</v>
      </c>
      <c r="D37" s="723"/>
      <c r="E37" s="194">
        <f>D35</f>
        <v>50</v>
      </c>
      <c r="F37" s="97">
        <v>150</v>
      </c>
      <c r="G37" s="94">
        <f t="shared" si="2"/>
        <v>7500</v>
      </c>
      <c r="H37" s="156" t="s">
        <v>702</v>
      </c>
      <c r="I37" s="95" t="s">
        <v>360</v>
      </c>
      <c r="J37" s="95" t="str">
        <f>VLOOKUP(I37,Presupuesto!$B$11:$C$566,2,0)</f>
        <v>ALIMENTOS B EBIDAS PARA PERSONAS</v>
      </c>
      <c r="K37" s="95" t="str">
        <f t="shared" ref="K37:K40" si="3">$K$35</f>
        <v>Vinculación Universidad-Sociedad</v>
      </c>
      <c r="L37" s="95" t="s">
        <v>718</v>
      </c>
    </row>
    <row r="38" spans="3:12" x14ac:dyDescent="0.25">
      <c r="C38" s="96" t="s">
        <v>1323</v>
      </c>
      <c r="D38" s="723"/>
      <c r="E38" s="194">
        <f>(D35*25)/500</f>
        <v>2.5</v>
      </c>
      <c r="F38" s="97">
        <v>85</v>
      </c>
      <c r="G38" s="94">
        <f t="shared" si="2"/>
        <v>212.5</v>
      </c>
      <c r="H38" s="156" t="s">
        <v>702</v>
      </c>
      <c r="I38" s="95" t="s">
        <v>383</v>
      </c>
      <c r="J38" s="95" t="str">
        <f>VLOOKUP(I38,Presupuesto!$B$11:$C$566,2,0)</f>
        <v>PRODUCTOS PAPEL Y CARTON</v>
      </c>
      <c r="K38" s="95" t="str">
        <f t="shared" si="3"/>
        <v>Vinculación Universidad-Sociedad</v>
      </c>
      <c r="L38" s="95" t="s">
        <v>718</v>
      </c>
    </row>
    <row r="39" spans="3:12" x14ac:dyDescent="0.25">
      <c r="C39" s="96" t="s">
        <v>1324</v>
      </c>
      <c r="D39" s="723"/>
      <c r="E39" s="194">
        <f>D35/12</f>
        <v>4.166666666666667</v>
      </c>
      <c r="F39" s="97">
        <v>36</v>
      </c>
      <c r="G39" s="94">
        <f t="shared" si="2"/>
        <v>150</v>
      </c>
      <c r="H39" s="156" t="s">
        <v>702</v>
      </c>
      <c r="I39" s="95" t="s">
        <v>450</v>
      </c>
      <c r="J39" s="95" t="str">
        <f>VLOOKUP(I39,Presupuesto!$B$11:$C$566,2,0)</f>
        <v>UTILES DE ESCRITORIO, OFICINA Y ENSE¥ANZA</v>
      </c>
      <c r="K39" s="95" t="str">
        <f t="shared" si="3"/>
        <v>Vinculación Universidad-Sociedad</v>
      </c>
      <c r="L39" s="95" t="s">
        <v>718</v>
      </c>
    </row>
    <row r="40" spans="3:12" x14ac:dyDescent="0.25">
      <c r="C40" s="96" t="s">
        <v>1325</v>
      </c>
      <c r="D40" s="723"/>
      <c r="E40" s="194">
        <f>D35/12</f>
        <v>4.166666666666667</v>
      </c>
      <c r="F40" s="97">
        <v>80</v>
      </c>
      <c r="G40" s="94">
        <f t="shared" si="2"/>
        <v>333.33333333333337</v>
      </c>
      <c r="H40" s="156" t="s">
        <v>702</v>
      </c>
      <c r="I40" s="95" t="s">
        <v>450</v>
      </c>
      <c r="J40" s="95" t="str">
        <f>VLOOKUP(I40,Presupuesto!$B$11:$C$566,2,0)</f>
        <v>UTILES DE ESCRITORIO, OFICINA Y ENSE¥ANZA</v>
      </c>
      <c r="K40" s="95" t="str">
        <f t="shared" si="3"/>
        <v>Vinculación Universidad-Sociedad</v>
      </c>
      <c r="L40" s="95" t="s">
        <v>718</v>
      </c>
    </row>
    <row r="41" spans="3:12" ht="15.75" thickBot="1" x14ac:dyDescent="0.3">
      <c r="C41" s="208" t="s">
        <v>1277</v>
      </c>
      <c r="D41" s="209">
        <v>0</v>
      </c>
      <c r="E41" s="312">
        <v>0</v>
      </c>
      <c r="F41" s="101"/>
      <c r="G41" s="102">
        <f>D41*E41*F41</f>
        <v>0</v>
      </c>
      <c r="H41" s="313"/>
      <c r="I41" s="314"/>
      <c r="J41" s="103"/>
      <c r="K41" s="315"/>
      <c r="L41" s="315"/>
    </row>
    <row r="43" spans="3:12" ht="15.75" thickBot="1" x14ac:dyDescent="0.3">
      <c r="C43" s="424"/>
      <c r="D43" s="424"/>
      <c r="E43" s="424"/>
      <c r="F43" s="424"/>
      <c r="G43" s="424"/>
      <c r="H43" s="413"/>
      <c r="I43" s="424"/>
      <c r="J43" s="424"/>
      <c r="K43" s="424"/>
      <c r="L43" s="424"/>
    </row>
    <row r="44" spans="3:12" ht="15.75" thickBot="1" x14ac:dyDescent="0.3">
      <c r="C44" s="29" t="s">
        <v>1308</v>
      </c>
      <c r="D44" s="30">
        <f>SUM(G51:G55)</f>
        <v>2500</v>
      </c>
      <c r="E44" s="91"/>
      <c r="F44" s="91"/>
      <c r="G44" s="91"/>
      <c r="H44" s="75"/>
      <c r="I44" s="75"/>
      <c r="J44" s="75"/>
      <c r="K44" s="109"/>
      <c r="L44" s="424"/>
    </row>
    <row r="45" spans="3:12" x14ac:dyDescent="0.25">
      <c r="C45" s="69"/>
      <c r="D45" s="31"/>
      <c r="E45" s="91"/>
      <c r="F45" s="91"/>
      <c r="G45" s="91"/>
      <c r="H45" s="75"/>
      <c r="I45" s="75"/>
      <c r="J45" s="75"/>
      <c r="K45" s="109"/>
      <c r="L45" s="424"/>
    </row>
    <row r="46" spans="3:12" x14ac:dyDescent="0.25">
      <c r="C46" s="69"/>
      <c r="D46" s="31"/>
      <c r="E46" s="91"/>
      <c r="F46" s="91"/>
      <c r="G46" s="91"/>
      <c r="H46" s="75"/>
      <c r="I46" s="75"/>
      <c r="J46" s="75"/>
      <c r="K46" s="109"/>
      <c r="L46" s="424"/>
    </row>
    <row r="47" spans="3:12" ht="15.75" x14ac:dyDescent="0.25">
      <c r="C47" s="195" t="s">
        <v>1309</v>
      </c>
      <c r="D47" s="343" t="s">
        <v>1932</v>
      </c>
      <c r="E47" s="91"/>
      <c r="F47" s="91"/>
      <c r="G47" s="91"/>
      <c r="H47" s="75"/>
      <c r="I47" s="75"/>
      <c r="J47" s="75"/>
      <c r="K47" s="109"/>
      <c r="L47" s="424"/>
    </row>
    <row r="48" spans="3:12" ht="18.75" x14ac:dyDescent="0.25">
      <c r="C48" s="202" t="str">
        <f>IFERROR(VLOOKUP(D47,'1. Desarrollo e Innov. Curricu.'!$F:$G,2,FALSE),IFERROR(VLOOKUP(D47,'2. Investigación Científica'!$F:$G,2,FALSE),IFERROR(VLOOKUP(D47,'3. Vinculación Univ. Sociedad'!$F:$G,2,FALSE),IFERROR(VLOOKUP(D47,'4. Docencia y Profesorado Univ.'!$F:$G,2,FALSE),IFERROR(VLOOKUP(D47,'5. Estudiantes y Graduados'!$F:$G,2,FALSE),IFERROR(VLOOKUP(D47,'11. Gestion Administrativa'!$F:$G,2,FALSE),IFERROR(VLOOKUP(D47,'13. Gestión Académica'!$F:$G,2,FALSE),IFERROR(VLOOKUP(D47,'9. Asegura. de la Calid. y M'!$F:$G,2,FALSE),IFERROR(VLOOKUP(D47,'6. Gestión del Conocimiento'!$F:$G,2,FALSE),IFERROR(VLOOKUP(D47,'15. Gobernabilidad y Proceso...'!$F:$G,2,FALSE),IFERROR(VLOOKUP(D47,'12. Gestión del Talento Humano'!$F:$G,2,FALSE),IFERROR(VLOOKUP(D47,'14. Internacional... de la E.S.'!$F:$G,2,FALSE),IFERROR(VLOOKUP(D47,'10. Posgrado'!$F:$G,2,FALSE),IFERROR(VLOOKUP(D47,'17. Gestión TIC'!$F:$G,2,FALSE),IFERROR(VLOOKUP(D47,'16. Desa. del Sistema Educ.Sup.'!$F:$G,2,FALSE),IFERROR(VLOOKUP(D47,'8. Cultura de Inno. Insti...'!$F:$G,2,FALSE),VLOOKUP(D47,'7. Lo Esencial de la Reforma U.'!$F:$G,2,0)))))))))))))))))</f>
        <v xml:space="preserve">Implementar cursos, talleres y otras formas de capacitación y formación del personal docente y administrativo, dentro de los programas marco de formación y capacitación continua. </v>
      </c>
      <c r="D48" s="31"/>
      <c r="E48" s="91"/>
      <c r="F48" s="91"/>
      <c r="G48" s="91"/>
      <c r="H48" s="75"/>
      <c r="I48" s="75"/>
      <c r="J48" s="75"/>
      <c r="K48" s="109"/>
      <c r="L48" s="424"/>
    </row>
    <row r="49" spans="3:12" ht="15.75" thickBot="1" x14ac:dyDescent="0.3">
      <c r="C49" s="69"/>
      <c r="D49" s="31"/>
      <c r="E49" s="91"/>
      <c r="F49" s="91"/>
      <c r="G49" s="91"/>
      <c r="H49" s="75"/>
      <c r="I49" s="75"/>
      <c r="J49" s="75"/>
      <c r="K49" s="109"/>
      <c r="L49" s="424"/>
    </row>
    <row r="50" spans="3:12" ht="30.75" thickBot="1" x14ac:dyDescent="0.3">
      <c r="C50" s="122" t="s">
        <v>1310</v>
      </c>
      <c r="D50" s="125" t="s">
        <v>1311</v>
      </c>
      <c r="E50" s="124" t="s">
        <v>98</v>
      </c>
      <c r="F50" s="124" t="s">
        <v>1312</v>
      </c>
      <c r="G50" s="123" t="s">
        <v>1313</v>
      </c>
      <c r="H50" s="129" t="s">
        <v>1314</v>
      </c>
      <c r="I50" s="124" t="s">
        <v>1315</v>
      </c>
      <c r="J50" s="124" t="s">
        <v>710</v>
      </c>
      <c r="K50" s="124" t="s">
        <v>1316</v>
      </c>
      <c r="L50" s="124" t="s">
        <v>1317</v>
      </c>
    </row>
    <row r="51" spans="3:12" x14ac:dyDescent="0.25">
      <c r="C51" s="307" t="s">
        <v>1318</v>
      </c>
      <c r="D51" s="722">
        <v>50</v>
      </c>
      <c r="E51" s="308"/>
      <c r="F51" s="112">
        <v>30000</v>
      </c>
      <c r="G51" s="309">
        <f t="shared" ref="G51:G54" si="4">E51*F51</f>
        <v>0</v>
      </c>
      <c r="H51" s="629"/>
      <c r="I51" s="113"/>
      <c r="J51" s="113"/>
      <c r="K51" s="311"/>
      <c r="L51" s="113"/>
    </row>
    <row r="52" spans="3:12" x14ac:dyDescent="0.25">
      <c r="C52" s="96" t="s">
        <v>1319</v>
      </c>
      <c r="D52" s="723"/>
      <c r="E52" s="194">
        <f>D51</f>
        <v>50</v>
      </c>
      <c r="F52" s="97">
        <v>50</v>
      </c>
      <c r="G52" s="94">
        <f t="shared" si="4"/>
        <v>2500</v>
      </c>
      <c r="H52" s="159" t="s">
        <v>702</v>
      </c>
      <c r="I52" s="95" t="s">
        <v>306</v>
      </c>
      <c r="J52" s="95" t="str">
        <f>VLOOKUP(I52,Presupuesto!$B$11:$C$566,2,0)</f>
        <v>SERVICIOS DE IMPRENTA PUBLIC.Y REPRODUCCION</v>
      </c>
      <c r="K52" s="95" t="s">
        <v>74</v>
      </c>
      <c r="L52" s="95" t="s">
        <v>718</v>
      </c>
    </row>
    <row r="53" spans="3:12" x14ac:dyDescent="0.25">
      <c r="C53" s="96" t="s">
        <v>1320</v>
      </c>
      <c r="D53" s="723"/>
      <c r="E53" s="194"/>
      <c r="F53" s="97"/>
      <c r="G53" s="94">
        <f t="shared" si="4"/>
        <v>0</v>
      </c>
      <c r="H53" s="159"/>
      <c r="I53" s="95"/>
      <c r="J53" s="95"/>
      <c r="K53" s="95"/>
      <c r="L53" s="95"/>
    </row>
    <row r="54" spans="3:12" x14ac:dyDescent="0.25">
      <c r="C54" s="106" t="s">
        <v>1326</v>
      </c>
      <c r="D54" s="723"/>
      <c r="E54" s="204">
        <v>0</v>
      </c>
      <c r="F54" s="116"/>
      <c r="G54" s="94">
        <f t="shared" si="4"/>
        <v>0</v>
      </c>
      <c r="H54" s="159"/>
      <c r="I54" s="95"/>
      <c r="J54" s="95"/>
      <c r="K54" s="95"/>
      <c r="L54" s="95"/>
    </row>
    <row r="55" spans="3:12" ht="15.75" thickBot="1" x14ac:dyDescent="0.3">
      <c r="C55" s="208" t="s">
        <v>1277</v>
      </c>
      <c r="D55" s="209">
        <v>0</v>
      </c>
      <c r="E55" s="312">
        <v>0</v>
      </c>
      <c r="F55" s="101"/>
      <c r="G55" s="102">
        <f>D55*E55*F55</f>
        <v>0</v>
      </c>
      <c r="H55" s="625"/>
      <c r="I55" s="314"/>
      <c r="J55" s="103"/>
      <c r="K55" s="315"/>
      <c r="L55" s="315"/>
    </row>
    <row r="56" spans="3:12" s="690" customFormat="1" x14ac:dyDescent="0.25">
      <c r="C56" s="656"/>
      <c r="D56" s="657"/>
      <c r="E56" s="658"/>
      <c r="F56" s="607"/>
      <c r="G56" s="607"/>
      <c r="H56" s="608"/>
      <c r="I56" s="609"/>
      <c r="J56" s="609"/>
      <c r="K56" s="609"/>
      <c r="L56" s="609"/>
    </row>
    <row r="57" spans="3:12" s="690" customFormat="1" ht="15.75" thickBot="1" x14ac:dyDescent="0.3">
      <c r="C57" s="656"/>
      <c r="D57" s="657"/>
      <c r="E57" s="658"/>
      <c r="F57" s="607"/>
      <c r="G57" s="607"/>
      <c r="H57" s="608"/>
      <c r="I57" s="609"/>
      <c r="J57" s="609"/>
      <c r="K57" s="609"/>
      <c r="L57" s="609"/>
    </row>
    <row r="58" spans="3:12" s="690" customFormat="1" ht="15.75" thickBot="1" x14ac:dyDescent="0.3">
      <c r="C58" s="29" t="s">
        <v>1308</v>
      </c>
      <c r="D58" s="30">
        <f>SUM(G65:G69)</f>
        <v>47200</v>
      </c>
      <c r="E58" s="91"/>
      <c r="F58" s="91"/>
      <c r="G58" s="91"/>
      <c r="H58" s="75"/>
      <c r="I58" s="75"/>
      <c r="J58" s="75"/>
      <c r="K58" s="109"/>
      <c r="L58" s="424"/>
    </row>
    <row r="59" spans="3:12" s="690" customFormat="1" x14ac:dyDescent="0.25">
      <c r="C59" s="69"/>
      <c r="D59" s="31"/>
      <c r="E59" s="91"/>
      <c r="F59" s="91"/>
      <c r="G59" s="91"/>
      <c r="H59" s="75"/>
      <c r="I59" s="75"/>
      <c r="J59" s="75"/>
      <c r="K59" s="109"/>
      <c r="L59" s="424"/>
    </row>
    <row r="60" spans="3:12" s="690" customFormat="1" x14ac:dyDescent="0.25">
      <c r="C60" s="69"/>
      <c r="D60" s="31"/>
      <c r="E60" s="91"/>
      <c r="F60" s="91"/>
      <c r="G60" s="91"/>
      <c r="H60" s="75"/>
      <c r="I60" s="75"/>
      <c r="J60" s="75"/>
      <c r="K60" s="109"/>
      <c r="L60" s="424"/>
    </row>
    <row r="61" spans="3:12" s="690" customFormat="1" ht="15.75" x14ac:dyDescent="0.25">
      <c r="C61" s="195" t="s">
        <v>1309</v>
      </c>
      <c r="D61" s="343" t="s">
        <v>2203</v>
      </c>
      <c r="E61" s="91"/>
      <c r="F61" s="91"/>
      <c r="G61" s="91"/>
      <c r="H61" s="75"/>
      <c r="I61" s="75"/>
      <c r="J61" s="75"/>
      <c r="K61" s="109"/>
      <c r="L61" s="424"/>
    </row>
    <row r="62" spans="3:12" s="690" customFormat="1" ht="18.75" x14ac:dyDescent="0.25">
      <c r="C62" s="202" t="str">
        <f>IFERROR(VLOOKUP(D61,'[1]1. Desarrollo e Innov. Curricu.'!$F:$G,2,FALSE),IFERROR(VLOOKUP(D61,'[1]2. Investigación Científica'!$F:$G,2,FALSE),IFERROR(VLOOKUP(D61,'[1]3. Vinculación Univ. Sociedad'!$F:$G,2,FALSE),IFERROR(VLOOKUP(D61,'[1]4. Docencia y Profesorado Univ.'!$F:$G,2,FALSE),IFERROR(VLOOKUP(D61,'[1]5. Estudiantes y Graduados'!$F:$G,2,FALSE),IFERROR(VLOOKUP(D61,'[1]11. Gestion Administrativa'!$F:$G,2,FALSE),IFERROR(VLOOKUP(D61,'[1]13. Gestión Académica'!$F:$G,2,FALSE),IFERROR(VLOOKUP(D61,'[1]9. Asegura. de la Calid. y M'!$F:$G,2,FALSE),IFERROR(VLOOKUP(D61,'[1]6. Gestión del Conocimiento'!$F:$G,2,FALSE),IFERROR(VLOOKUP(D61,'[1]15. Gobernabilidad y Proceso...'!$F:$G,2,FALSE),IFERROR(VLOOKUP(D61,'[1]12. Gestión del Talento Humano'!$F:$G,2,FALSE),IFERROR(VLOOKUP(D61,'[1]14. Internacional... de la E.S.'!$F:$G,2,FALSE),IFERROR(VLOOKUP(D61,'[1]10. Posgrado'!$F:$G,2,FALSE),IFERROR(VLOOKUP(D61,'[1]17. Gestión TIC'!$F:$G,2,FALSE),IFERROR(VLOOKUP(D61,'[1]16. Desa. del Sistema Educ.Sup.'!$F:$G,2,FALSE),IFERROR(VLOOKUP(D61,'[1]8. Cultura de Inno. Insti...'!$F:$G,2,FALSE),VLOOKUP(D61,'[1]7. Lo Esencial de la Reforma U.'!$F:$G,2,0)))))))))))))))))</f>
        <v xml:space="preserve">Profesores y estudiantes de la LAAF participan en proyectos y actividades de Vinculación Universidad Sociedad,  Tales como la Feria Vocacional, Jornadas de Inducción, Bienvenida de Estudiatnes, Celebración de la Semana del Estudiante, Noches Astronomicas, Visitas OACS/UNAH y eventos especiales.  </v>
      </c>
      <c r="D62" s="31"/>
      <c r="E62" s="91"/>
      <c r="F62" s="91"/>
      <c r="G62" s="91"/>
      <c r="H62" s="75"/>
      <c r="I62" s="75"/>
      <c r="J62" s="75"/>
      <c r="K62" s="109"/>
      <c r="L62" s="424"/>
    </row>
    <row r="63" spans="3:12" s="690" customFormat="1" ht="15.75" thickBot="1" x14ac:dyDescent="0.3">
      <c r="C63" s="69"/>
      <c r="D63" s="31"/>
      <c r="E63" s="91"/>
      <c r="F63" s="91"/>
      <c r="G63" s="91"/>
      <c r="H63" s="75"/>
      <c r="I63" s="75"/>
      <c r="J63" s="75"/>
      <c r="K63" s="109"/>
      <c r="L63" s="424"/>
    </row>
    <row r="64" spans="3:12" s="690" customFormat="1" ht="30.75" thickBot="1" x14ac:dyDescent="0.3">
      <c r="C64" s="122" t="s">
        <v>1310</v>
      </c>
      <c r="D64" s="125" t="s">
        <v>1311</v>
      </c>
      <c r="E64" s="124" t="s">
        <v>98</v>
      </c>
      <c r="F64" s="124" t="s">
        <v>1312</v>
      </c>
      <c r="G64" s="123" t="s">
        <v>1313</v>
      </c>
      <c r="H64" s="129" t="s">
        <v>1314</v>
      </c>
      <c r="I64" s="124" t="s">
        <v>1315</v>
      </c>
      <c r="J64" s="124" t="s">
        <v>710</v>
      </c>
      <c r="K64" s="124" t="s">
        <v>1316</v>
      </c>
      <c r="L64" s="124" t="s">
        <v>1317</v>
      </c>
    </row>
    <row r="65" spans="3:12" s="690" customFormat="1" x14ac:dyDescent="0.25">
      <c r="C65" s="307" t="s">
        <v>1318</v>
      </c>
      <c r="D65" s="722"/>
      <c r="E65" s="308"/>
      <c r="F65" s="112"/>
      <c r="G65" s="309">
        <f t="shared" ref="G65:G68" si="5">E65*F65</f>
        <v>0</v>
      </c>
      <c r="H65" s="310"/>
      <c r="I65" s="113"/>
      <c r="J65" s="113"/>
      <c r="K65" s="311" t="s">
        <v>53</v>
      </c>
      <c r="L65" s="113"/>
    </row>
    <row r="66" spans="3:12" s="690" customFormat="1" x14ac:dyDescent="0.25">
      <c r="C66" s="96" t="s">
        <v>1319</v>
      </c>
      <c r="D66" s="723"/>
      <c r="E66" s="194">
        <v>200</v>
      </c>
      <c r="F66" s="97">
        <v>50</v>
      </c>
      <c r="G66" s="94">
        <f t="shared" si="5"/>
        <v>10000</v>
      </c>
      <c r="H66" s="156" t="s">
        <v>711</v>
      </c>
      <c r="I66" s="95" t="s">
        <v>306</v>
      </c>
      <c r="J66" s="95" t="str">
        <f>VLOOKUP(I66,[1]Presupuesto!$B$11:$C$566,2,0)</f>
        <v>SERVICIOS DE IMPRENTA PUBLIC.Y REPRODUCCION</v>
      </c>
      <c r="K66" s="95" t="s">
        <v>53</v>
      </c>
      <c r="L66" s="95" t="s">
        <v>719</v>
      </c>
    </row>
    <row r="67" spans="3:12" s="690" customFormat="1" x14ac:dyDescent="0.25">
      <c r="C67" s="96" t="s">
        <v>1320</v>
      </c>
      <c r="D67" s="723"/>
      <c r="E67" s="194">
        <v>200</v>
      </c>
      <c r="F67" s="97">
        <v>150</v>
      </c>
      <c r="G67" s="94">
        <f t="shared" si="5"/>
        <v>30000</v>
      </c>
      <c r="H67" s="156" t="s">
        <v>711</v>
      </c>
      <c r="I67" s="95" t="s">
        <v>360</v>
      </c>
      <c r="J67" s="95" t="str">
        <f>VLOOKUP(I67,[1]Presupuesto!$B$11:$C$566,2,0)</f>
        <v>ALIMENTOS B EBIDAS PARA PERSONAS</v>
      </c>
      <c r="K67" s="95" t="s">
        <v>53</v>
      </c>
      <c r="L67" s="95" t="s">
        <v>718</v>
      </c>
    </row>
    <row r="68" spans="3:12" s="690" customFormat="1" x14ac:dyDescent="0.25">
      <c r="C68" s="96" t="s">
        <v>1324</v>
      </c>
      <c r="D68" s="723"/>
      <c r="E68" s="194">
        <v>200</v>
      </c>
      <c r="F68" s="97">
        <v>36</v>
      </c>
      <c r="G68" s="94">
        <f t="shared" si="5"/>
        <v>7200</v>
      </c>
      <c r="H68" s="156" t="s">
        <v>702</v>
      </c>
      <c r="I68" s="95" t="s">
        <v>450</v>
      </c>
      <c r="J68" s="95" t="str">
        <f>VLOOKUP(I68,[1]Presupuesto!$B$11:$C$566,2,0)</f>
        <v>UTILES DE ESCRITORIO, OFICINA Y ENSE¥ANZA</v>
      </c>
      <c r="K68" s="95" t="s">
        <v>53</v>
      </c>
      <c r="L68" s="95" t="s">
        <v>719</v>
      </c>
    </row>
    <row r="69" spans="3:12" s="690" customFormat="1" ht="15.75" thickBot="1" x14ac:dyDescent="0.3">
      <c r="C69" s="208" t="s">
        <v>1277</v>
      </c>
      <c r="D69" s="209">
        <v>0</v>
      </c>
      <c r="E69" s="312">
        <v>0</v>
      </c>
      <c r="F69" s="101"/>
      <c r="G69" s="102">
        <f>D69*E69*F69</f>
        <v>0</v>
      </c>
      <c r="H69" s="313"/>
      <c r="I69" s="314"/>
      <c r="J69" s="103"/>
      <c r="K69" s="315"/>
      <c r="L69" s="315"/>
    </row>
    <row r="70" spans="3:12" s="690" customFormat="1" x14ac:dyDescent="0.25">
      <c r="C70" s="656"/>
      <c r="D70" s="657"/>
      <c r="E70" s="658"/>
      <c r="F70" s="607"/>
      <c r="G70" s="607"/>
      <c r="H70" s="608"/>
      <c r="I70" s="609"/>
      <c r="J70" s="609"/>
      <c r="K70" s="609"/>
      <c r="L70" s="609"/>
    </row>
    <row r="71" spans="3:12" x14ac:dyDescent="0.25">
      <c r="C71" s="91"/>
      <c r="D71" s="690"/>
      <c r="E71" s="91"/>
      <c r="F71" s="91"/>
      <c r="G71" s="91"/>
      <c r="H71" s="75"/>
      <c r="I71" s="91"/>
      <c r="J71" s="109"/>
      <c r="K71" s="109"/>
      <c r="L71" s="424"/>
    </row>
    <row r="72" spans="3:12" s="424" customFormat="1" ht="18.75" x14ac:dyDescent="0.25">
      <c r="C72" s="720" t="s">
        <v>2061</v>
      </c>
      <c r="D72" s="721"/>
      <c r="E72" s="721"/>
      <c r="F72" s="721"/>
      <c r="G72" s="721"/>
      <c r="H72" s="721"/>
      <c r="I72" s="721"/>
      <c r="J72" s="721"/>
      <c r="K72" s="721"/>
    </row>
    <row r="73" spans="3:12" ht="15.75" thickBot="1" x14ac:dyDescent="0.3">
      <c r="C73" s="424"/>
      <c r="D73" s="424"/>
      <c r="E73" s="424"/>
      <c r="F73" s="424"/>
      <c r="G73" s="424"/>
      <c r="H73" s="413"/>
      <c r="I73" s="424"/>
      <c r="J73" s="424"/>
      <c r="K73" s="424"/>
      <c r="L73" s="424"/>
    </row>
    <row r="74" spans="3:12" ht="15.75" thickBot="1" x14ac:dyDescent="0.3">
      <c r="C74" s="29" t="s">
        <v>1308</v>
      </c>
      <c r="D74" s="30">
        <f>SUM(G81:G85)</f>
        <v>6750</v>
      </c>
      <c r="E74" s="91"/>
      <c r="F74" s="91"/>
      <c r="G74" s="91"/>
      <c r="H74" s="75"/>
      <c r="I74" s="75"/>
      <c r="J74" s="75"/>
      <c r="K74" s="109"/>
      <c r="L74" s="424"/>
    </row>
    <row r="75" spans="3:12" x14ac:dyDescent="0.25">
      <c r="C75" s="69"/>
      <c r="D75" s="31"/>
      <c r="E75" s="91"/>
      <c r="F75" s="91"/>
      <c r="G75" s="91"/>
      <c r="H75" s="75"/>
      <c r="I75" s="75"/>
      <c r="J75" s="75"/>
      <c r="K75" s="109"/>
      <c r="L75" s="424"/>
    </row>
    <row r="76" spans="3:12" x14ac:dyDescent="0.25">
      <c r="C76" s="69"/>
      <c r="D76" s="31"/>
      <c r="E76" s="91"/>
      <c r="F76" s="91"/>
      <c r="G76" s="91"/>
      <c r="H76" s="75"/>
      <c r="I76" s="75"/>
      <c r="J76" s="75"/>
      <c r="K76" s="109"/>
      <c r="L76" s="424"/>
    </row>
    <row r="77" spans="3:12" ht="15.75" x14ac:dyDescent="0.25">
      <c r="C77" s="195" t="s">
        <v>1309</v>
      </c>
      <c r="D77" s="343" t="s">
        <v>1714</v>
      </c>
      <c r="E77" s="91"/>
      <c r="F77" s="91"/>
      <c r="G77" s="91"/>
      <c r="H77" s="75"/>
      <c r="I77" s="75"/>
      <c r="J77" s="75"/>
      <c r="K77" s="109"/>
      <c r="L77" s="424"/>
    </row>
    <row r="78" spans="3:12" ht="18.75" x14ac:dyDescent="0.25">
      <c r="C78" s="202" t="str">
        <f>IFERROR(VLOOKUP(D77,'1. Desarrollo e Innov. Curricu.'!$F:$G,2,FALSE),IFERROR(VLOOKUP(D77,'2. Investigación Científica'!$F:$G,2,FALSE),IFERROR(VLOOKUP(D77,'3. Vinculación Univ. Sociedad'!$F:$G,2,FALSE),IFERROR(VLOOKUP(D77,'4. Docencia y Profesorado Univ.'!$F:$G,2,FALSE),IFERROR(VLOOKUP(D77,'5. Estudiantes y Graduados'!$F:$G,2,FALSE),IFERROR(VLOOKUP(D77,'11. Gestion Administrativa'!$F:$G,2,FALSE),IFERROR(VLOOKUP(D77,'13. Gestión Académica'!$F:$G,2,FALSE),IFERROR(VLOOKUP(D77,'9. Asegura. de la Calid. y M'!$F:$G,2,FALSE),IFERROR(VLOOKUP(D77,'6. Gestión del Conocimiento'!$F:$G,2,FALSE),IFERROR(VLOOKUP(D77,'15. Gobernabilidad y Proceso...'!$F:$G,2,FALSE),IFERROR(VLOOKUP(D77,'12. Gestión del Talento Humano'!$F:$G,2,FALSE),IFERROR(VLOOKUP(D77,'14. Internacional... de la E.S.'!$F:$G,2,FALSE),IFERROR(VLOOKUP(D77,'10. Posgrado'!$F:$G,2,FALSE),IFERROR(VLOOKUP(D77,'17. Gestión TIC'!$F:$G,2,FALSE),IFERROR(VLOOKUP(D77,'16. Desa. del Sistema Educ.Sup.'!$F:$G,2,FALSE),IFERROR(VLOOKUP(D77,'8. Cultura de Inno. Insti...'!$F:$G,2,FALSE),VLOOKUP(D77,'7. Lo Esencial de la Reforma U.'!$F:$G,2,0)))))))))))))))))</f>
        <v>Realizar talleres de capacitación continua con los docentes sobre los fundamentos y principios del Modelo Educativo de la UNAH buscando la promoción e incentivos para la innovación educativa.</v>
      </c>
      <c r="D78" s="31"/>
      <c r="E78" s="91"/>
      <c r="F78" s="91"/>
      <c r="G78" s="91"/>
      <c r="H78" s="75"/>
      <c r="I78" s="75"/>
      <c r="J78" s="75"/>
      <c r="K78" s="109"/>
      <c r="L78" s="424"/>
    </row>
    <row r="79" spans="3:12" ht="15.75" thickBot="1" x14ac:dyDescent="0.3">
      <c r="C79" s="69"/>
      <c r="D79" s="31"/>
      <c r="E79" s="91"/>
      <c r="F79" s="91"/>
      <c r="G79" s="91"/>
      <c r="H79" s="75"/>
      <c r="I79" s="75"/>
      <c r="J79" s="75"/>
      <c r="K79" s="109"/>
      <c r="L79" s="424"/>
    </row>
    <row r="80" spans="3:12" ht="30.75" thickBot="1" x14ac:dyDescent="0.3">
      <c r="C80" s="122" t="s">
        <v>1310</v>
      </c>
      <c r="D80" s="125" t="s">
        <v>1311</v>
      </c>
      <c r="E80" s="124" t="s">
        <v>98</v>
      </c>
      <c r="F80" s="124" t="s">
        <v>1312</v>
      </c>
      <c r="G80" s="123" t="s">
        <v>1313</v>
      </c>
      <c r="H80" s="129" t="s">
        <v>1314</v>
      </c>
      <c r="I80" s="124" t="s">
        <v>1315</v>
      </c>
      <c r="J80" s="124" t="s">
        <v>710</v>
      </c>
      <c r="K80" s="124" t="s">
        <v>1316</v>
      </c>
      <c r="L80" s="124" t="s">
        <v>1317</v>
      </c>
    </row>
    <row r="81" spans="3:12" x14ac:dyDescent="0.25">
      <c r="C81" s="307" t="s">
        <v>1318</v>
      </c>
      <c r="D81" s="722">
        <v>15</v>
      </c>
      <c r="E81" s="308"/>
      <c r="F81" s="112"/>
      <c r="G81" s="309">
        <f t="shared" ref="G81:G84" si="6">E81*F81</f>
        <v>0</v>
      </c>
      <c r="H81" s="310"/>
      <c r="I81" s="113"/>
      <c r="J81" s="113"/>
      <c r="K81" s="311" t="s">
        <v>49</v>
      </c>
      <c r="L81" s="113"/>
    </row>
    <row r="82" spans="3:12" x14ac:dyDescent="0.25">
      <c r="C82" s="96" t="s">
        <v>1319</v>
      </c>
      <c r="D82" s="723"/>
      <c r="E82" s="194">
        <f>D81</f>
        <v>15</v>
      </c>
      <c r="F82" s="97">
        <v>50</v>
      </c>
      <c r="G82" s="94">
        <f t="shared" si="6"/>
        <v>750</v>
      </c>
      <c r="H82" s="156" t="s">
        <v>711</v>
      </c>
      <c r="I82" s="95" t="s">
        <v>306</v>
      </c>
      <c r="J82" s="95" t="str">
        <f>VLOOKUP(I82,Presupuesto!$B$11:$C$566,2,0)</f>
        <v>SERVICIOS DE IMPRENTA PUBLIC.Y REPRODUCCION</v>
      </c>
      <c r="K82" s="95" t="str">
        <f>$K$81</f>
        <v>Desarrollo e Innovación Curricular</v>
      </c>
      <c r="L82" s="95" t="s">
        <v>719</v>
      </c>
    </row>
    <row r="83" spans="3:12" x14ac:dyDescent="0.25">
      <c r="C83" s="96" t="s">
        <v>1320</v>
      </c>
      <c r="D83" s="723"/>
      <c r="E83" s="194">
        <f>D81</f>
        <v>15</v>
      </c>
      <c r="F83" s="97">
        <v>150</v>
      </c>
      <c r="G83" s="94">
        <f t="shared" si="6"/>
        <v>2250</v>
      </c>
      <c r="H83" s="156" t="s">
        <v>711</v>
      </c>
      <c r="I83" s="95" t="s">
        <v>360</v>
      </c>
      <c r="J83" s="95" t="str">
        <f>VLOOKUP(I83,Presupuesto!$B$11:$C$566,2,0)</f>
        <v>ALIMENTOS B EBIDAS PARA PERSONAS</v>
      </c>
      <c r="K83" s="95" t="str">
        <f t="shared" ref="K83:K84" si="7">$K$81</f>
        <v>Desarrollo e Innovación Curricular</v>
      </c>
      <c r="L83" s="95" t="s">
        <v>719</v>
      </c>
    </row>
    <row r="84" spans="3:12" x14ac:dyDescent="0.25">
      <c r="C84" s="96" t="s">
        <v>1322</v>
      </c>
      <c r="D84" s="723"/>
      <c r="E84" s="147">
        <v>15</v>
      </c>
      <c r="F84" s="115">
        <v>250</v>
      </c>
      <c r="G84" s="94">
        <f t="shared" si="6"/>
        <v>3750</v>
      </c>
      <c r="H84" s="156" t="s">
        <v>711</v>
      </c>
      <c r="I84" s="95" t="s">
        <v>383</v>
      </c>
      <c r="J84" s="95" t="str">
        <f>VLOOKUP(I84,Presupuesto!$B$11:$C$566,2,0)</f>
        <v>PRODUCTOS PAPEL Y CARTON</v>
      </c>
      <c r="K84" s="95" t="str">
        <f t="shared" si="7"/>
        <v>Desarrollo e Innovación Curricular</v>
      </c>
      <c r="L84" s="95" t="s">
        <v>719</v>
      </c>
    </row>
    <row r="85" spans="3:12" ht="15.75" thickBot="1" x14ac:dyDescent="0.3">
      <c r="C85" s="208" t="s">
        <v>1277</v>
      </c>
      <c r="D85" s="209">
        <v>0</v>
      </c>
      <c r="E85" s="312">
        <v>0</v>
      </c>
      <c r="F85" s="101"/>
      <c r="G85" s="102">
        <f>D85*E85*F85</f>
        <v>0</v>
      </c>
      <c r="H85" s="313"/>
      <c r="I85" s="314"/>
      <c r="J85" s="103"/>
      <c r="K85" s="315"/>
      <c r="L85" s="315"/>
    </row>
    <row r="87" spans="3:12" ht="15.75" thickBot="1" x14ac:dyDescent="0.3">
      <c r="C87" s="424"/>
      <c r="D87" s="424"/>
      <c r="E87" s="424"/>
      <c r="F87" s="424"/>
      <c r="G87" s="424"/>
      <c r="H87" s="413"/>
      <c r="I87" s="424"/>
      <c r="J87" s="424"/>
      <c r="K87" s="424"/>
      <c r="L87" s="424"/>
    </row>
    <row r="88" spans="3:12" ht="15.75" thickBot="1" x14ac:dyDescent="0.3">
      <c r="C88" s="29" t="s">
        <v>1308</v>
      </c>
      <c r="D88" s="30">
        <f>SUM(G95:G101)</f>
        <v>5016</v>
      </c>
      <c r="E88" s="91"/>
      <c r="F88" s="91"/>
      <c r="G88" s="91"/>
      <c r="H88" s="75"/>
      <c r="I88" s="75"/>
      <c r="J88" s="75"/>
      <c r="K88" s="109"/>
      <c r="L88" s="424"/>
    </row>
    <row r="89" spans="3:12" x14ac:dyDescent="0.25">
      <c r="C89" s="69"/>
      <c r="D89" s="31"/>
      <c r="E89" s="91"/>
      <c r="F89" s="91"/>
      <c r="G89" s="91"/>
      <c r="H89" s="75"/>
      <c r="I89" s="75"/>
      <c r="J89" s="75"/>
      <c r="K89" s="109"/>
      <c r="L89" s="424"/>
    </row>
    <row r="90" spans="3:12" x14ac:dyDescent="0.25">
      <c r="C90" s="69"/>
      <c r="D90" s="31"/>
      <c r="E90" s="91"/>
      <c r="F90" s="91"/>
      <c r="G90" s="91"/>
      <c r="H90" s="75"/>
      <c r="I90" s="75"/>
      <c r="J90" s="75"/>
      <c r="K90" s="109"/>
      <c r="L90" s="424"/>
    </row>
    <row r="91" spans="3:12" ht="15.75" x14ac:dyDescent="0.25">
      <c r="C91" s="195" t="s">
        <v>1309</v>
      </c>
      <c r="D91" s="343" t="s">
        <v>2007</v>
      </c>
      <c r="E91" s="91"/>
      <c r="F91" s="91"/>
      <c r="G91" s="91"/>
      <c r="H91" s="75"/>
      <c r="I91" s="75"/>
      <c r="J91" s="75"/>
      <c r="K91" s="109"/>
      <c r="L91" s="424"/>
    </row>
    <row r="92" spans="3:12" ht="18.75" x14ac:dyDescent="0.25">
      <c r="C92" s="202" t="str">
        <f>IFERROR(VLOOKUP(D91,'1. Desarrollo e Innov. Curricu.'!$F:$G,2,FALSE),IFERROR(VLOOKUP(D91,'2. Investigación Científica'!$F:$G,2,FALSE),IFERROR(VLOOKUP(D91,'3. Vinculación Univ. Sociedad'!$F:$G,2,FALSE),IFERROR(VLOOKUP(D91,'4. Docencia y Profesorado Univ.'!$F:$G,2,FALSE),IFERROR(VLOOKUP(D91,'5. Estudiantes y Graduados'!$F:$G,2,FALSE),IFERROR(VLOOKUP(D91,'11. Gestion Administrativa'!$F:$G,2,FALSE),IFERROR(VLOOKUP(D91,'13. Gestión Académica'!$F:$G,2,FALSE),IFERROR(VLOOKUP(D91,'9. Asegura. de la Calid. y M'!$F:$G,2,FALSE),IFERROR(VLOOKUP(D91,'6. Gestión del Conocimiento'!$F:$G,2,FALSE),IFERROR(VLOOKUP(D91,'15. Gobernabilidad y Proceso...'!$F:$G,2,FALSE),IFERROR(VLOOKUP(D91,'12. Gestión del Talento Humano'!$F:$G,2,FALSE),IFERROR(VLOOKUP(D91,'14. Internacional... de la E.S.'!$F:$G,2,FALSE),IFERROR(VLOOKUP(D91,'10. Posgrado'!$F:$G,2,FALSE),IFERROR(VLOOKUP(D91,'17. Gestión TIC'!$F:$G,2,FALSE),IFERROR(VLOOKUP(D91,'16. Desa. del Sistema Educ.Sup.'!$F:$G,2,FALSE),IFERROR(VLOOKUP(D91,'8. Cultura de Inno. Insti...'!$F:$G,2,FALSE),VLOOKUP(D91,'7. Lo Esencial de la Reforma U.'!$F:$G,2,0)))))))))))))))))</f>
        <v xml:space="preserve">Mantener en funcionamiento las Unidades de Gestión de Investigación creadas por área del conocimiento y los posgrados. </v>
      </c>
      <c r="D92" s="31"/>
      <c r="E92" s="91"/>
      <c r="F92" s="91"/>
      <c r="G92" s="91"/>
      <c r="H92" s="75"/>
      <c r="I92" s="75"/>
      <c r="J92" s="75"/>
      <c r="K92" s="109"/>
      <c r="L92" s="424"/>
    </row>
    <row r="93" spans="3:12" ht="15.75" thickBot="1" x14ac:dyDescent="0.3">
      <c r="C93" s="69"/>
      <c r="D93" s="31"/>
      <c r="E93" s="91"/>
      <c r="F93" s="91"/>
      <c r="G93" s="91"/>
      <c r="H93" s="75"/>
      <c r="I93" s="75"/>
      <c r="J93" s="75"/>
      <c r="K93" s="109"/>
      <c r="L93" s="424"/>
    </row>
    <row r="94" spans="3:12" ht="30.75" thickBot="1" x14ac:dyDescent="0.3">
      <c r="C94" s="122" t="s">
        <v>1310</v>
      </c>
      <c r="D94" s="125" t="s">
        <v>1311</v>
      </c>
      <c r="E94" s="124" t="s">
        <v>98</v>
      </c>
      <c r="F94" s="124" t="s">
        <v>1312</v>
      </c>
      <c r="G94" s="123" t="s">
        <v>1313</v>
      </c>
      <c r="H94" s="129" t="s">
        <v>1314</v>
      </c>
      <c r="I94" s="124" t="s">
        <v>1315</v>
      </c>
      <c r="J94" s="124" t="s">
        <v>710</v>
      </c>
      <c r="K94" s="124" t="s">
        <v>1316</v>
      </c>
      <c r="L94" s="124" t="s">
        <v>1317</v>
      </c>
    </row>
    <row r="95" spans="3:12" x14ac:dyDescent="0.25">
      <c r="C95" s="307" t="s">
        <v>1318</v>
      </c>
      <c r="D95" s="722">
        <v>12</v>
      </c>
      <c r="E95" s="308"/>
      <c r="F95" s="112"/>
      <c r="G95" s="309">
        <f t="shared" ref="G95:G100" si="8">E95*F95</f>
        <v>0</v>
      </c>
      <c r="H95" s="310"/>
      <c r="I95" s="113"/>
      <c r="J95" s="113"/>
      <c r="K95" s="311" t="s">
        <v>51</v>
      </c>
      <c r="L95" s="113"/>
    </row>
    <row r="96" spans="3:12" x14ac:dyDescent="0.25">
      <c r="C96" s="96" t="s">
        <v>1320</v>
      </c>
      <c r="D96" s="723"/>
      <c r="E96" s="194">
        <v>12</v>
      </c>
      <c r="F96" s="97">
        <v>150</v>
      </c>
      <c r="G96" s="94">
        <f t="shared" si="8"/>
        <v>1800</v>
      </c>
      <c r="H96" s="156" t="s">
        <v>711</v>
      </c>
      <c r="I96" s="95" t="s">
        <v>360</v>
      </c>
      <c r="J96" s="95" t="str">
        <f>VLOOKUP(I96,Presupuesto!$B$11:$C$566,2,0)</f>
        <v>ALIMENTOS B EBIDAS PARA PERSONAS</v>
      </c>
      <c r="K96" s="95" t="str">
        <f t="shared" ref="K96:K100" si="9">$K$95</f>
        <v>Investigación Científica</v>
      </c>
      <c r="L96" s="95" t="s">
        <v>719</v>
      </c>
    </row>
    <row r="97" spans="3:12" x14ac:dyDescent="0.25">
      <c r="C97" s="96" t="s">
        <v>1322</v>
      </c>
      <c r="D97" s="723"/>
      <c r="E97" s="147">
        <v>6</v>
      </c>
      <c r="F97" s="115">
        <v>250</v>
      </c>
      <c r="G97" s="94">
        <f t="shared" si="8"/>
        <v>1500</v>
      </c>
      <c r="H97" s="156" t="s">
        <v>711</v>
      </c>
      <c r="I97" s="95" t="s">
        <v>383</v>
      </c>
      <c r="J97" s="95" t="str">
        <f>VLOOKUP(I97,Presupuesto!$B$11:$C$566,2,0)</f>
        <v>PRODUCTOS PAPEL Y CARTON</v>
      </c>
      <c r="K97" s="95" t="str">
        <f t="shared" si="9"/>
        <v>Investigación Científica</v>
      </c>
      <c r="L97" s="95" t="s">
        <v>719</v>
      </c>
    </row>
    <row r="98" spans="3:12" x14ac:dyDescent="0.25">
      <c r="C98" s="96" t="s">
        <v>1323</v>
      </c>
      <c r="D98" s="723"/>
      <c r="E98" s="194">
        <v>12</v>
      </c>
      <c r="F98" s="97">
        <v>85</v>
      </c>
      <c r="G98" s="94">
        <f t="shared" si="8"/>
        <v>1020</v>
      </c>
      <c r="H98" s="156" t="s">
        <v>711</v>
      </c>
      <c r="I98" s="95" t="s">
        <v>383</v>
      </c>
      <c r="J98" s="95" t="str">
        <f>VLOOKUP(I98,Presupuesto!$B$11:$C$566,2,0)</f>
        <v>PRODUCTOS PAPEL Y CARTON</v>
      </c>
      <c r="K98" s="95" t="str">
        <f t="shared" si="9"/>
        <v>Investigación Científica</v>
      </c>
      <c r="L98" s="95" t="s">
        <v>719</v>
      </c>
    </row>
    <row r="99" spans="3:12" x14ac:dyDescent="0.25">
      <c r="C99" s="96" t="s">
        <v>1324</v>
      </c>
      <c r="D99" s="723"/>
      <c r="E99" s="194">
        <v>6</v>
      </c>
      <c r="F99" s="97">
        <v>36</v>
      </c>
      <c r="G99" s="94">
        <f t="shared" si="8"/>
        <v>216</v>
      </c>
      <c r="H99" s="156" t="s">
        <v>711</v>
      </c>
      <c r="I99" s="95" t="s">
        <v>450</v>
      </c>
      <c r="J99" s="95" t="str">
        <f>VLOOKUP(I99,Presupuesto!$B$11:$C$566,2,0)</f>
        <v>UTILES DE ESCRITORIO, OFICINA Y ENSE¥ANZA</v>
      </c>
      <c r="K99" s="95" t="str">
        <f t="shared" si="9"/>
        <v>Investigación Científica</v>
      </c>
      <c r="L99" s="95" t="s">
        <v>719</v>
      </c>
    </row>
    <row r="100" spans="3:12" x14ac:dyDescent="0.25">
      <c r="C100" s="96" t="s">
        <v>1325</v>
      </c>
      <c r="D100" s="723"/>
      <c r="E100" s="194">
        <v>6</v>
      </c>
      <c r="F100" s="97">
        <v>80</v>
      </c>
      <c r="G100" s="94">
        <f t="shared" si="8"/>
        <v>480</v>
      </c>
      <c r="H100" s="156" t="s">
        <v>711</v>
      </c>
      <c r="I100" s="95" t="s">
        <v>450</v>
      </c>
      <c r="J100" s="95" t="str">
        <f>VLOOKUP(I100,Presupuesto!$B$11:$C$566,2,0)</f>
        <v>UTILES DE ESCRITORIO, OFICINA Y ENSE¥ANZA</v>
      </c>
      <c r="K100" s="95" t="str">
        <f t="shared" si="9"/>
        <v>Investigación Científica</v>
      </c>
      <c r="L100" s="95" t="s">
        <v>719</v>
      </c>
    </row>
    <row r="101" spans="3:12" ht="15.75" thickBot="1" x14ac:dyDescent="0.3">
      <c r="C101" s="208" t="s">
        <v>1277</v>
      </c>
      <c r="D101" s="209">
        <v>0</v>
      </c>
      <c r="E101" s="312">
        <v>0</v>
      </c>
      <c r="F101" s="101"/>
      <c r="G101" s="102">
        <f>D101*E101*F101</f>
        <v>0</v>
      </c>
      <c r="H101" s="313"/>
      <c r="I101" s="314"/>
      <c r="J101" s="103"/>
      <c r="K101" s="315"/>
      <c r="L101" s="315"/>
    </row>
    <row r="102" spans="3:12" x14ac:dyDescent="0.25">
      <c r="C102" s="91"/>
      <c r="D102" s="424"/>
      <c r="E102" s="109"/>
      <c r="F102" s="109"/>
      <c r="G102" s="109"/>
      <c r="H102" s="169"/>
      <c r="I102" s="109"/>
      <c r="J102" s="109"/>
      <c r="K102" s="109"/>
      <c r="L102" s="424"/>
    </row>
    <row r="103" spans="3:12" ht="15.75" thickBot="1" x14ac:dyDescent="0.3">
      <c r="C103" s="424"/>
      <c r="D103" s="424"/>
      <c r="E103" s="424"/>
      <c r="F103" s="424"/>
      <c r="G103" s="424"/>
      <c r="H103" s="413"/>
      <c r="I103" s="424"/>
      <c r="J103" s="424"/>
      <c r="K103" s="424"/>
      <c r="L103" s="424"/>
    </row>
    <row r="104" spans="3:12" ht="15.75" thickBot="1" x14ac:dyDescent="0.3">
      <c r="C104" s="29" t="s">
        <v>1308</v>
      </c>
      <c r="D104" s="30">
        <f>SUM(G111:G115)</f>
        <v>73800</v>
      </c>
      <c r="E104" s="91"/>
      <c r="F104" s="91"/>
      <c r="G104" s="91"/>
      <c r="H104" s="75"/>
      <c r="I104" s="75"/>
      <c r="J104" s="75"/>
      <c r="K104" s="109"/>
      <c r="L104" s="424"/>
    </row>
    <row r="105" spans="3:12" x14ac:dyDescent="0.25">
      <c r="C105" s="69"/>
      <c r="D105" s="31"/>
      <c r="E105" s="91"/>
      <c r="F105" s="91"/>
      <c r="G105" s="91"/>
      <c r="H105" s="75"/>
      <c r="I105" s="75"/>
      <c r="J105" s="75"/>
      <c r="K105" s="109"/>
      <c r="L105" s="424"/>
    </row>
    <row r="106" spans="3:12" x14ac:dyDescent="0.25">
      <c r="C106" s="69"/>
      <c r="D106" s="31"/>
      <c r="E106" s="91"/>
      <c r="F106" s="91"/>
      <c r="G106" s="91"/>
      <c r="H106" s="75"/>
      <c r="I106" s="75"/>
      <c r="J106" s="75"/>
      <c r="K106" s="109"/>
      <c r="L106" s="424"/>
    </row>
    <row r="107" spans="3:12" ht="15.75" x14ac:dyDescent="0.25">
      <c r="C107" s="195" t="s">
        <v>1309</v>
      </c>
      <c r="D107" s="343" t="s">
        <v>1790</v>
      </c>
      <c r="E107" s="91"/>
      <c r="F107" s="91"/>
      <c r="G107" s="91"/>
      <c r="H107" s="75"/>
      <c r="I107" s="75"/>
      <c r="J107" s="75"/>
      <c r="K107" s="109"/>
      <c r="L107" s="424"/>
    </row>
    <row r="108" spans="3:12" ht="18.75" x14ac:dyDescent="0.25">
      <c r="C108" s="202" t="str">
        <f>IFERROR(VLOOKUP(D107,'1. Desarrollo e Innov. Curricu.'!$F:$G,2,FALSE),IFERROR(VLOOKUP(D107,'2. Investigación Científica'!$F:$G,2,FALSE),IFERROR(VLOOKUP(D107,'3. Vinculación Univ. Sociedad'!$F:$G,2,FALSE),IFERROR(VLOOKUP(D107,'4. Docencia y Profesorado Univ.'!$F:$G,2,FALSE),IFERROR(VLOOKUP(D107,'5. Estudiantes y Graduados'!$F:$G,2,FALSE),IFERROR(VLOOKUP(D107,'11. Gestion Administrativa'!$F:$G,2,FALSE),IFERROR(VLOOKUP(D107,'13. Gestión Académica'!$F:$G,2,FALSE),IFERROR(VLOOKUP(D107,'9. Asegura. de la Calid. y M'!$F:$G,2,FALSE),IFERROR(VLOOKUP(D107,'6. Gestión del Conocimiento'!$F:$G,2,FALSE),IFERROR(VLOOKUP(D107,'15. Gobernabilidad y Proceso...'!$F:$G,2,FALSE),IFERROR(VLOOKUP(D107,'12. Gestión del Talento Humano'!$F:$G,2,FALSE),IFERROR(VLOOKUP(D107,'14. Internacional... de la E.S.'!$F:$G,2,FALSE),IFERROR(VLOOKUP(D107,'10. Posgrado'!$F:$G,2,FALSE),IFERROR(VLOOKUP(D107,'17. Gestión TIC'!$F:$G,2,FALSE),IFERROR(VLOOKUP(D107,'16. Desa. del Sistema Educ.Sup.'!$F:$G,2,FALSE),IFERROR(VLOOKUP(D107,'8. Cultura de Inno. Insti...'!$F:$G,2,FALSE),VLOOKUP(D107,'7. Lo Esencial de la Reforma U.'!$F:$G,2,0)))))))))))))))))</f>
        <v xml:space="preserve">Mantener en funcionamiento los Comités de Vinculación creados en cada unidad académica para promover y gestionar el desarrollo de proyectos asignados como Carga Académica y regristrados en la Dirección de Vinculación Universidad Sociedad. </v>
      </c>
      <c r="D108" s="31"/>
      <c r="E108" s="91"/>
      <c r="F108" s="91"/>
      <c r="G108" s="91"/>
      <c r="H108" s="75"/>
      <c r="I108" s="75"/>
      <c r="J108" s="75"/>
      <c r="K108" s="109"/>
      <c r="L108" s="424"/>
    </row>
    <row r="109" spans="3:12" ht="15.75" thickBot="1" x14ac:dyDescent="0.3">
      <c r="C109" s="69"/>
      <c r="D109" s="31"/>
      <c r="E109" s="91"/>
      <c r="F109" s="91"/>
      <c r="G109" s="91"/>
      <c r="H109" s="75"/>
      <c r="I109" s="75"/>
      <c r="J109" s="75"/>
      <c r="K109" s="109"/>
      <c r="L109" s="424"/>
    </row>
    <row r="110" spans="3:12" ht="30.75" thickBot="1" x14ac:dyDescent="0.3">
      <c r="C110" s="122" t="s">
        <v>1310</v>
      </c>
      <c r="D110" s="125" t="s">
        <v>1311</v>
      </c>
      <c r="E110" s="124" t="s">
        <v>98</v>
      </c>
      <c r="F110" s="124" t="s">
        <v>1312</v>
      </c>
      <c r="G110" s="123" t="s">
        <v>1313</v>
      </c>
      <c r="H110" s="129" t="s">
        <v>1314</v>
      </c>
      <c r="I110" s="124" t="s">
        <v>1315</v>
      </c>
      <c r="J110" s="124" t="s">
        <v>710</v>
      </c>
      <c r="K110" s="124" t="s">
        <v>1316</v>
      </c>
      <c r="L110" s="124" t="s">
        <v>1317</v>
      </c>
    </row>
    <row r="111" spans="3:12" x14ac:dyDescent="0.25">
      <c r="C111" s="307" t="s">
        <v>1318</v>
      </c>
      <c r="D111" s="722">
        <v>30</v>
      </c>
      <c r="E111" s="308">
        <v>2</v>
      </c>
      <c r="F111" s="112">
        <v>30000</v>
      </c>
      <c r="G111" s="309">
        <f t="shared" ref="G111:G114" si="10">E111*F111</f>
        <v>60000</v>
      </c>
      <c r="H111" s="310" t="s">
        <v>711</v>
      </c>
      <c r="I111" s="113" t="s">
        <v>293</v>
      </c>
      <c r="J111" s="113" t="str">
        <f>VLOOKUP(I111,Presupuesto!$B$11:$C$566,2,0)</f>
        <v>SERVICIOS DE CAPACITACION.</v>
      </c>
      <c r="K111" s="311" t="s">
        <v>53</v>
      </c>
      <c r="L111" s="113" t="s">
        <v>718</v>
      </c>
    </row>
    <row r="112" spans="3:12" x14ac:dyDescent="0.25">
      <c r="C112" s="96" t="s">
        <v>1319</v>
      </c>
      <c r="D112" s="723"/>
      <c r="E112" s="194">
        <f>D111</f>
        <v>30</v>
      </c>
      <c r="F112" s="97">
        <v>50</v>
      </c>
      <c r="G112" s="94">
        <f t="shared" si="10"/>
        <v>1500</v>
      </c>
      <c r="H112" s="156" t="s">
        <v>711</v>
      </c>
      <c r="I112" s="95" t="s">
        <v>306</v>
      </c>
      <c r="J112" s="95" t="str">
        <f>VLOOKUP(I112,Presupuesto!$B$11:$C$566,2,0)</f>
        <v>SERVICIOS DE IMPRENTA PUBLIC.Y REPRODUCCION</v>
      </c>
      <c r="K112" s="95" t="str">
        <f>$K$111</f>
        <v>Vinculación Universidad-Sociedad</v>
      </c>
      <c r="L112" s="95" t="s">
        <v>719</v>
      </c>
    </row>
    <row r="113" spans="3:12" x14ac:dyDescent="0.25">
      <c r="C113" s="96" t="s">
        <v>1320</v>
      </c>
      <c r="D113" s="723"/>
      <c r="E113" s="194">
        <v>32</v>
      </c>
      <c r="F113" s="97">
        <v>150</v>
      </c>
      <c r="G113" s="94">
        <f t="shared" si="10"/>
        <v>4800</v>
      </c>
      <c r="H113" s="156" t="s">
        <v>711</v>
      </c>
      <c r="I113" s="95" t="s">
        <v>360</v>
      </c>
      <c r="J113" s="95" t="str">
        <f>VLOOKUP(I113,Presupuesto!$B$11:$C$566,2,0)</f>
        <v>ALIMENTOS B EBIDAS PARA PERSONAS</v>
      </c>
      <c r="K113" s="95" t="str">
        <f t="shared" ref="K113:K114" si="11">$K$111</f>
        <v>Vinculación Universidad-Sociedad</v>
      </c>
      <c r="L113" s="95" t="s">
        <v>722</v>
      </c>
    </row>
    <row r="114" spans="3:12" x14ac:dyDescent="0.25">
      <c r="C114" s="96" t="s">
        <v>1322</v>
      </c>
      <c r="D114" s="723"/>
      <c r="E114" s="147">
        <v>30</v>
      </c>
      <c r="F114" s="115">
        <v>250</v>
      </c>
      <c r="G114" s="94">
        <f t="shared" si="10"/>
        <v>7500</v>
      </c>
      <c r="H114" s="156" t="s">
        <v>711</v>
      </c>
      <c r="I114" s="95" t="s">
        <v>383</v>
      </c>
      <c r="J114" s="95" t="str">
        <f>VLOOKUP(I114,Presupuesto!$B$11:$C$566,2,0)</f>
        <v>PRODUCTOS PAPEL Y CARTON</v>
      </c>
      <c r="K114" s="95" t="str">
        <f t="shared" si="11"/>
        <v>Vinculación Universidad-Sociedad</v>
      </c>
      <c r="L114" s="95" t="s">
        <v>719</v>
      </c>
    </row>
    <row r="115" spans="3:12" ht="15.75" thickBot="1" x14ac:dyDescent="0.3">
      <c r="C115" s="208" t="s">
        <v>1277</v>
      </c>
      <c r="D115" s="209">
        <v>0</v>
      </c>
      <c r="E115" s="312">
        <v>0</v>
      </c>
      <c r="F115" s="101"/>
      <c r="G115" s="102">
        <f>D115*E115*F115</f>
        <v>0</v>
      </c>
      <c r="H115" s="313"/>
      <c r="I115" s="314"/>
      <c r="J115" s="103"/>
      <c r="K115" s="315"/>
      <c r="L115" s="315"/>
    </row>
    <row r="117" spans="3:12" ht="15.75" thickBot="1" x14ac:dyDescent="0.3">
      <c r="C117" s="424"/>
      <c r="D117" s="424"/>
      <c r="E117" s="424"/>
      <c r="F117" s="424"/>
      <c r="G117" s="424"/>
      <c r="H117" s="413"/>
      <c r="I117" s="424"/>
      <c r="J117" s="424"/>
      <c r="K117" s="424"/>
      <c r="L117" s="424"/>
    </row>
    <row r="118" spans="3:12" ht="15.75" thickBot="1" x14ac:dyDescent="0.3">
      <c r="C118" s="29" t="s">
        <v>1308</v>
      </c>
      <c r="D118" s="30">
        <f>SUM(G125:G129)</f>
        <v>19200</v>
      </c>
      <c r="E118" s="91"/>
      <c r="F118" s="91"/>
      <c r="G118" s="91"/>
      <c r="H118" s="75"/>
      <c r="I118" s="75"/>
      <c r="J118" s="75"/>
      <c r="K118" s="109"/>
      <c r="L118" s="424"/>
    </row>
    <row r="119" spans="3:12" x14ac:dyDescent="0.25">
      <c r="C119" s="69"/>
      <c r="D119" s="31"/>
      <c r="E119" s="91"/>
      <c r="F119" s="91"/>
      <c r="G119" s="91"/>
      <c r="H119" s="75"/>
      <c r="I119" s="75"/>
      <c r="J119" s="75"/>
      <c r="K119" s="109"/>
      <c r="L119" s="424"/>
    </row>
    <row r="120" spans="3:12" x14ac:dyDescent="0.25">
      <c r="C120" s="69"/>
      <c r="D120" s="31"/>
      <c r="E120" s="91"/>
      <c r="F120" s="91"/>
      <c r="G120" s="91"/>
      <c r="H120" s="75"/>
      <c r="I120" s="75"/>
      <c r="J120" s="75"/>
      <c r="K120" s="109"/>
      <c r="L120" s="424"/>
    </row>
    <row r="121" spans="3:12" ht="15.75" x14ac:dyDescent="0.25">
      <c r="C121" s="195" t="s">
        <v>1309</v>
      </c>
      <c r="D121" s="343" t="s">
        <v>1790</v>
      </c>
      <c r="E121" s="91"/>
      <c r="F121" s="91"/>
      <c r="G121" s="91"/>
      <c r="H121" s="75"/>
      <c r="I121" s="75"/>
      <c r="J121" s="75"/>
      <c r="K121" s="109"/>
      <c r="L121" s="424"/>
    </row>
    <row r="122" spans="3:12" ht="18.75" x14ac:dyDescent="0.25">
      <c r="C122" s="202" t="str">
        <f>IFERROR(VLOOKUP(D121,'1. Desarrollo e Innov. Curricu.'!$F:$G,2,FALSE),IFERROR(VLOOKUP(D121,'2. Investigación Científica'!$F:$G,2,FALSE),IFERROR(VLOOKUP(D121,'3. Vinculación Univ. Sociedad'!$F:$G,2,FALSE),IFERROR(VLOOKUP(D121,'4. Docencia y Profesorado Univ.'!$F:$G,2,FALSE),IFERROR(VLOOKUP(D121,'5. Estudiantes y Graduados'!$F:$G,2,FALSE),IFERROR(VLOOKUP(D121,'11. Gestion Administrativa'!$F:$G,2,FALSE),IFERROR(VLOOKUP(D121,'13. Gestión Académica'!$F:$G,2,FALSE),IFERROR(VLOOKUP(D121,'9. Asegura. de la Calid. y M'!$F:$G,2,FALSE),IFERROR(VLOOKUP(D121,'6. Gestión del Conocimiento'!$F:$G,2,FALSE),IFERROR(VLOOKUP(D121,'15. Gobernabilidad y Proceso...'!$F:$G,2,FALSE),IFERROR(VLOOKUP(D121,'12. Gestión del Talento Humano'!$F:$G,2,FALSE),IFERROR(VLOOKUP(D121,'14. Internacional... de la E.S.'!$F:$G,2,FALSE),IFERROR(VLOOKUP(D121,'10. Posgrado'!$F:$G,2,FALSE),IFERROR(VLOOKUP(D121,'17. Gestión TIC'!$F:$G,2,FALSE),IFERROR(VLOOKUP(D121,'16. Desa. del Sistema Educ.Sup.'!$F:$G,2,FALSE),IFERROR(VLOOKUP(D121,'8. Cultura de Inno. Insti...'!$F:$G,2,FALSE),VLOOKUP(D121,'7. Lo Esencial de la Reforma U.'!$F:$G,2,0)))))))))))))))))</f>
        <v xml:space="preserve">Mantener en funcionamiento los Comités de Vinculación creados en cada unidad académica para promover y gestionar el desarrollo de proyectos asignados como Carga Académica y regristrados en la Dirección de Vinculación Universidad Sociedad. </v>
      </c>
      <c r="D122" s="31"/>
      <c r="E122" s="91"/>
      <c r="F122" s="91"/>
      <c r="G122" s="91"/>
      <c r="H122" s="75"/>
      <c r="I122" s="75"/>
      <c r="J122" s="75"/>
      <c r="K122" s="109"/>
      <c r="L122" s="424"/>
    </row>
    <row r="123" spans="3:12" ht="19.5" thickBot="1" x14ac:dyDescent="0.35">
      <c r="C123" s="612" t="s">
        <v>2062</v>
      </c>
      <c r="D123" s="31"/>
      <c r="E123" s="91"/>
      <c r="F123" s="91"/>
      <c r="G123" s="91"/>
      <c r="H123" s="75"/>
      <c r="I123" s="75"/>
      <c r="J123" s="75"/>
      <c r="K123" s="109"/>
      <c r="L123" s="424"/>
    </row>
    <row r="124" spans="3:12" ht="30.75" thickBot="1" x14ac:dyDescent="0.3">
      <c r="C124" s="122" t="s">
        <v>1310</v>
      </c>
      <c r="D124" s="125" t="s">
        <v>1311</v>
      </c>
      <c r="E124" s="124" t="s">
        <v>98</v>
      </c>
      <c r="F124" s="124" t="s">
        <v>1312</v>
      </c>
      <c r="G124" s="123" t="s">
        <v>1313</v>
      </c>
      <c r="H124" s="129" t="s">
        <v>1314</v>
      </c>
      <c r="I124" s="124" t="s">
        <v>1315</v>
      </c>
      <c r="J124" s="124" t="s">
        <v>710</v>
      </c>
      <c r="K124" s="124" t="s">
        <v>1316</v>
      </c>
      <c r="L124" s="124" t="s">
        <v>1317</v>
      </c>
    </row>
    <row r="125" spans="3:12" x14ac:dyDescent="0.25">
      <c r="C125" s="307" t="s">
        <v>1318</v>
      </c>
      <c r="D125" s="722"/>
      <c r="E125" s="308"/>
      <c r="F125" s="112">
        <v>30000</v>
      </c>
      <c r="G125" s="309">
        <f t="shared" ref="G125:G128" si="12">E125*F125</f>
        <v>0</v>
      </c>
      <c r="H125" s="310"/>
      <c r="I125" s="113"/>
      <c r="J125" s="113"/>
      <c r="K125" s="311" t="s">
        <v>53</v>
      </c>
      <c r="L125" s="113"/>
    </row>
    <row r="126" spans="3:12" x14ac:dyDescent="0.25">
      <c r="C126" s="96" t="s">
        <v>1319</v>
      </c>
      <c r="D126" s="723"/>
      <c r="E126" s="194">
        <v>24</v>
      </c>
      <c r="F126" s="97">
        <v>50</v>
      </c>
      <c r="G126" s="94">
        <f t="shared" si="12"/>
        <v>1200</v>
      </c>
      <c r="H126" s="156" t="s">
        <v>711</v>
      </c>
      <c r="I126" s="95" t="s">
        <v>306</v>
      </c>
      <c r="J126" s="95" t="str">
        <f>VLOOKUP(I126,Presupuesto!$B$11:$C$566,2,0)</f>
        <v>SERVICIOS DE IMPRENTA PUBLIC.Y REPRODUCCION</v>
      </c>
      <c r="K126" s="95" t="str">
        <f>$K$125</f>
        <v>Vinculación Universidad-Sociedad</v>
      </c>
      <c r="L126" s="95" t="s">
        <v>722</v>
      </c>
    </row>
    <row r="127" spans="3:12" x14ac:dyDescent="0.25">
      <c r="C127" s="96" t="s">
        <v>1320</v>
      </c>
      <c r="D127" s="723"/>
      <c r="E127" s="194">
        <v>120</v>
      </c>
      <c r="F127" s="97">
        <v>150</v>
      </c>
      <c r="G127" s="94">
        <f t="shared" si="12"/>
        <v>18000</v>
      </c>
      <c r="H127" s="156" t="s">
        <v>711</v>
      </c>
      <c r="I127" s="95" t="s">
        <v>360</v>
      </c>
      <c r="J127" s="95" t="str">
        <f>VLOOKUP(I127,Presupuesto!$B$11:$C$566,2,0)</f>
        <v>ALIMENTOS B EBIDAS PARA PERSONAS</v>
      </c>
      <c r="K127" s="95" t="str">
        <f t="shared" ref="K127" si="13">$K$125</f>
        <v>Vinculación Universidad-Sociedad</v>
      </c>
      <c r="L127" s="95" t="s">
        <v>722</v>
      </c>
    </row>
    <row r="128" spans="3:12" x14ac:dyDescent="0.25">
      <c r="C128" s="106" t="s">
        <v>1326</v>
      </c>
      <c r="D128" s="723"/>
      <c r="E128" s="204"/>
      <c r="F128" s="116"/>
      <c r="G128" s="94">
        <f t="shared" si="12"/>
        <v>0</v>
      </c>
      <c r="H128" s="156"/>
      <c r="I128" s="95"/>
      <c r="J128" s="95"/>
      <c r="K128" s="95"/>
      <c r="L128" s="95"/>
    </row>
    <row r="129" spans="3:12" ht="15.75" thickBot="1" x14ac:dyDescent="0.3">
      <c r="C129" s="208" t="s">
        <v>1277</v>
      </c>
      <c r="D129" s="209">
        <v>0</v>
      </c>
      <c r="E129" s="312">
        <v>0</v>
      </c>
      <c r="F129" s="101"/>
      <c r="G129" s="102">
        <f>D129*E129*F129</f>
        <v>0</v>
      </c>
      <c r="H129" s="313"/>
      <c r="I129" s="314"/>
      <c r="J129" s="103"/>
      <c r="K129" s="315"/>
      <c r="L129" s="315"/>
    </row>
    <row r="130" spans="3:12" x14ac:dyDescent="0.25">
      <c r="C130" s="91"/>
      <c r="D130" s="424"/>
      <c r="E130" s="109"/>
      <c r="F130" s="109"/>
      <c r="G130" s="109"/>
      <c r="H130" s="169"/>
      <c r="I130" s="109"/>
      <c r="J130" s="109"/>
      <c r="K130" s="109"/>
      <c r="L130" s="424"/>
    </row>
    <row r="131" spans="3:12" ht="15.75" thickBot="1" x14ac:dyDescent="0.3">
      <c r="C131" s="424"/>
      <c r="D131" s="424"/>
      <c r="E131" s="424"/>
      <c r="F131" s="424"/>
      <c r="G131" s="424"/>
      <c r="H131" s="413"/>
      <c r="I131" s="424"/>
      <c r="J131" s="424"/>
      <c r="K131" s="424"/>
      <c r="L131" s="424"/>
    </row>
    <row r="132" spans="3:12" ht="15.75" thickBot="1" x14ac:dyDescent="0.3">
      <c r="C132" s="29" t="s">
        <v>1308</v>
      </c>
      <c r="D132" s="30">
        <f>SUM(G139:G144)</f>
        <v>20725</v>
      </c>
      <c r="E132" s="91"/>
      <c r="F132" s="91"/>
      <c r="G132" s="91"/>
      <c r="H132" s="75"/>
      <c r="I132" s="75"/>
      <c r="J132" s="75"/>
      <c r="K132" s="109"/>
      <c r="L132" s="424"/>
    </row>
    <row r="133" spans="3:12" x14ac:dyDescent="0.25">
      <c r="C133" s="69"/>
      <c r="D133" s="31"/>
      <c r="E133" s="91"/>
      <c r="F133" s="91"/>
      <c r="G133" s="91"/>
      <c r="H133" s="75"/>
      <c r="I133" s="75"/>
      <c r="J133" s="75"/>
      <c r="K133" s="109"/>
      <c r="L133" s="424"/>
    </row>
    <row r="134" spans="3:12" x14ac:dyDescent="0.25">
      <c r="C134" s="69"/>
      <c r="D134" s="31"/>
      <c r="E134" s="91"/>
      <c r="F134" s="91"/>
      <c r="G134" s="91"/>
      <c r="H134" s="75"/>
      <c r="I134" s="75"/>
      <c r="J134" s="75"/>
      <c r="K134" s="109"/>
      <c r="L134" s="424"/>
    </row>
    <row r="135" spans="3:12" ht="15.75" x14ac:dyDescent="0.25">
      <c r="C135" s="195" t="s">
        <v>1309</v>
      </c>
      <c r="D135" s="343" t="s">
        <v>1846</v>
      </c>
      <c r="E135" s="91"/>
      <c r="F135" s="91"/>
      <c r="G135" s="91"/>
      <c r="H135" s="75"/>
      <c r="I135" s="75"/>
      <c r="J135" s="75"/>
      <c r="K135" s="109"/>
      <c r="L135" s="424"/>
    </row>
    <row r="136" spans="3:12" ht="18.75" x14ac:dyDescent="0.25">
      <c r="C136" s="202" t="str">
        <f>IFERROR(VLOOKUP(D135,'1. Desarrollo e Innov. Curricu.'!$F:$G,2,FALSE),IFERROR(VLOOKUP(D135,'2. Investigación Científica'!$F:$G,2,FALSE),IFERROR(VLOOKUP(D135,'3. Vinculación Univ. Sociedad'!$F:$G,2,FALSE),IFERROR(VLOOKUP(D135,'4. Docencia y Profesorado Univ.'!$F:$G,2,FALSE),IFERROR(VLOOKUP(D135,'5. Estudiantes y Graduados'!$F:$G,2,FALSE),IFERROR(VLOOKUP(D135,'11. Gestion Administrativa'!$F:$G,2,FALSE),IFERROR(VLOOKUP(D135,'13. Gestión Académica'!$F:$G,2,FALSE),IFERROR(VLOOKUP(D135,'9. Asegura. de la Calid. y M'!$F:$G,2,FALSE),IFERROR(VLOOKUP(D135,'6. Gestión del Conocimiento'!$F:$G,2,FALSE),IFERROR(VLOOKUP(D135,'15. Gobernabilidad y Proceso...'!$F:$G,2,FALSE),IFERROR(VLOOKUP(D135,'12. Gestión del Talento Humano'!$F:$G,2,FALSE),IFERROR(VLOOKUP(D135,'14. Internacional... de la E.S.'!$F:$G,2,FALSE),IFERROR(VLOOKUP(D135,'10. Posgrado'!$F:$G,2,FALSE),IFERROR(VLOOKUP(D135,'17. Gestión TIC'!$F:$G,2,FALSE),IFERROR(VLOOKUP(D135,'16. Desa. del Sistema Educ.Sup.'!$F:$G,2,FALSE),IFERROR(VLOOKUP(D135,'8. Cultura de Inno. Insti...'!$F:$G,2,FALSE),VLOOKUP(D135,'7. Lo Esencial de la Reforma U.'!$F:$G,2,0)))))))))))))))))</f>
        <v xml:space="preserve">Realizar jornadas de inducción, seguimiento a los estudiantes, censo de matrícula , asesoría técnica,  e inversión sobre el ingreso, permanencia y egreso., estímulos académicos  para el logro de su excelencia académica y profesional. </v>
      </c>
      <c r="D136" s="31"/>
      <c r="E136" s="91"/>
      <c r="F136" s="91"/>
      <c r="G136" s="91"/>
      <c r="H136" s="75"/>
      <c r="I136" s="75"/>
      <c r="J136" s="75"/>
      <c r="K136" s="109"/>
      <c r="L136" s="424"/>
    </row>
    <row r="137" spans="3:12" ht="15.75" thickBot="1" x14ac:dyDescent="0.3">
      <c r="C137" s="69"/>
      <c r="D137" s="31"/>
      <c r="E137" s="91"/>
      <c r="F137" s="91"/>
      <c r="G137" s="91"/>
      <c r="H137" s="75"/>
      <c r="I137" s="75"/>
      <c r="J137" s="75"/>
      <c r="K137" s="109"/>
      <c r="L137" s="424"/>
    </row>
    <row r="138" spans="3:12" ht="30.75" thickBot="1" x14ac:dyDescent="0.3">
      <c r="C138" s="122" t="s">
        <v>1310</v>
      </c>
      <c r="D138" s="125" t="s">
        <v>1311</v>
      </c>
      <c r="E138" s="124" t="s">
        <v>98</v>
      </c>
      <c r="F138" s="124" t="s">
        <v>1312</v>
      </c>
      <c r="G138" s="123" t="s">
        <v>1313</v>
      </c>
      <c r="H138" s="129" t="s">
        <v>1314</v>
      </c>
      <c r="I138" s="124" t="s">
        <v>1315</v>
      </c>
      <c r="J138" s="124" t="s">
        <v>710</v>
      </c>
      <c r="K138" s="124" t="s">
        <v>1316</v>
      </c>
      <c r="L138" s="124" t="s">
        <v>1317</v>
      </c>
    </row>
    <row r="139" spans="3:12" x14ac:dyDescent="0.25">
      <c r="C139" s="307" t="s">
        <v>1318</v>
      </c>
      <c r="D139" s="722">
        <v>100</v>
      </c>
      <c r="E139" s="308"/>
      <c r="F139" s="112"/>
      <c r="G139" s="309">
        <f t="shared" ref="G139:G143" si="14">E139*F139</f>
        <v>0</v>
      </c>
      <c r="H139" s="310"/>
      <c r="I139" s="113"/>
      <c r="J139" s="113"/>
      <c r="K139" s="311" t="s">
        <v>60</v>
      </c>
      <c r="L139" s="113"/>
    </row>
    <row r="140" spans="3:12" x14ac:dyDescent="0.25">
      <c r="C140" s="96" t="s">
        <v>1319</v>
      </c>
      <c r="D140" s="723"/>
      <c r="E140" s="194">
        <v>100</v>
      </c>
      <c r="F140" s="97">
        <v>50</v>
      </c>
      <c r="G140" s="94">
        <f t="shared" si="14"/>
        <v>5000</v>
      </c>
      <c r="H140" s="156" t="s">
        <v>711</v>
      </c>
      <c r="I140" s="95" t="s">
        <v>306</v>
      </c>
      <c r="J140" s="95" t="str">
        <f>VLOOKUP(I140,Presupuesto!$B$11:$C$566,2,0)</f>
        <v>SERVICIOS DE IMPRENTA PUBLIC.Y REPRODUCCION</v>
      </c>
      <c r="K140" s="95" t="str">
        <f>$K$139</f>
        <v>Estudiantes y Graduados</v>
      </c>
      <c r="L140" s="95" t="s">
        <v>719</v>
      </c>
    </row>
    <row r="141" spans="3:12" x14ac:dyDescent="0.25">
      <c r="C141" s="96" t="s">
        <v>1320</v>
      </c>
      <c r="D141" s="723"/>
      <c r="E141" s="194">
        <f>D139</f>
        <v>100</v>
      </c>
      <c r="F141" s="97">
        <v>150</v>
      </c>
      <c r="G141" s="94">
        <f t="shared" si="14"/>
        <v>15000</v>
      </c>
      <c r="H141" s="156" t="s">
        <v>711</v>
      </c>
      <c r="I141" s="95" t="s">
        <v>360</v>
      </c>
      <c r="J141" s="95" t="str">
        <f>VLOOKUP(I141,Presupuesto!$B$11:$C$566,2,0)</f>
        <v>ALIMENTOS B EBIDAS PARA PERSONAS</v>
      </c>
      <c r="K141" s="95" t="str">
        <f t="shared" ref="K141:K143" si="15">$K$139</f>
        <v>Estudiantes y Graduados</v>
      </c>
      <c r="L141" s="95" t="s">
        <v>722</v>
      </c>
    </row>
    <row r="142" spans="3:12" x14ac:dyDescent="0.25">
      <c r="C142" s="96" t="s">
        <v>1323</v>
      </c>
      <c r="D142" s="723"/>
      <c r="E142" s="194">
        <f>(D139*25)/500</f>
        <v>5</v>
      </c>
      <c r="F142" s="97">
        <v>85</v>
      </c>
      <c r="G142" s="94">
        <f t="shared" si="14"/>
        <v>425</v>
      </c>
      <c r="H142" s="156" t="s">
        <v>711</v>
      </c>
      <c r="I142" s="95" t="s">
        <v>383</v>
      </c>
      <c r="J142" s="95" t="str">
        <f>VLOOKUP(I142,Presupuesto!$B$11:$C$566,2,0)</f>
        <v>PRODUCTOS PAPEL Y CARTON</v>
      </c>
      <c r="K142" s="95" t="str">
        <f t="shared" si="15"/>
        <v>Estudiantes y Graduados</v>
      </c>
      <c r="L142" s="95" t="s">
        <v>719</v>
      </c>
    </row>
    <row r="143" spans="3:12" x14ac:dyDescent="0.25">
      <c r="C143" s="96" t="s">
        <v>1324</v>
      </c>
      <c r="D143" s="723"/>
      <c r="E143" s="194">
        <f>D139/12</f>
        <v>8.3333333333333339</v>
      </c>
      <c r="F143" s="97">
        <v>36</v>
      </c>
      <c r="G143" s="94">
        <f t="shared" si="14"/>
        <v>300</v>
      </c>
      <c r="H143" s="156" t="s">
        <v>711</v>
      </c>
      <c r="I143" s="95" t="s">
        <v>450</v>
      </c>
      <c r="J143" s="95" t="str">
        <f>VLOOKUP(I143,Presupuesto!$B$11:$C$566,2,0)</f>
        <v>UTILES DE ESCRITORIO, OFICINA Y ENSE¥ANZA</v>
      </c>
      <c r="K143" s="95" t="str">
        <f t="shared" si="15"/>
        <v>Estudiantes y Graduados</v>
      </c>
      <c r="L143" s="95" t="s">
        <v>719</v>
      </c>
    </row>
    <row r="144" spans="3:12" ht="15.75" thickBot="1" x14ac:dyDescent="0.3">
      <c r="C144" s="208" t="s">
        <v>1277</v>
      </c>
      <c r="D144" s="209">
        <v>0</v>
      </c>
      <c r="E144" s="312">
        <v>0</v>
      </c>
      <c r="F144" s="101"/>
      <c r="G144" s="102">
        <f>D144*E144*F144</f>
        <v>0</v>
      </c>
      <c r="H144" s="313"/>
      <c r="I144" s="314"/>
      <c r="J144" s="103"/>
      <c r="K144" s="315"/>
      <c r="L144" s="315"/>
    </row>
    <row r="146" spans="3:12" s="424" customFormat="1" x14ac:dyDescent="0.25">
      <c r="H146" s="413"/>
    </row>
    <row r="147" spans="3:12" s="424" customFormat="1" ht="18.75" x14ac:dyDescent="0.25">
      <c r="C147" s="720" t="s">
        <v>2099</v>
      </c>
      <c r="D147" s="721"/>
      <c r="E147" s="721"/>
      <c r="F147" s="721"/>
      <c r="G147" s="721"/>
      <c r="H147" s="721"/>
      <c r="I147" s="721"/>
      <c r="J147" s="721"/>
      <c r="K147" s="721"/>
    </row>
    <row r="148" spans="3:12" ht="15.75" thickBot="1" x14ac:dyDescent="0.3">
      <c r="C148" s="424"/>
      <c r="D148" s="424"/>
      <c r="E148" s="424"/>
      <c r="F148" s="424"/>
      <c r="G148" s="424"/>
      <c r="H148" s="413"/>
      <c r="I148" s="424"/>
      <c r="J148" s="424"/>
      <c r="K148" s="424"/>
      <c r="L148" s="424"/>
    </row>
    <row r="149" spans="3:12" ht="15.75" thickBot="1" x14ac:dyDescent="0.3">
      <c r="C149" s="29" t="s">
        <v>1308</v>
      </c>
      <c r="D149" s="30">
        <f>SUM(G157:G165)</f>
        <v>38226</v>
      </c>
      <c r="E149" s="91"/>
      <c r="F149" s="91"/>
      <c r="G149" s="91"/>
      <c r="H149" s="75"/>
      <c r="I149" s="75"/>
      <c r="J149" s="75"/>
      <c r="K149" s="109"/>
      <c r="L149" s="424"/>
    </row>
    <row r="150" spans="3:12" x14ac:dyDescent="0.25">
      <c r="C150" s="69"/>
      <c r="D150" s="31"/>
      <c r="E150" s="91"/>
      <c r="F150" s="91"/>
      <c r="G150" s="91"/>
      <c r="H150" s="75"/>
      <c r="I150" s="75"/>
      <c r="J150" s="75"/>
      <c r="K150" s="109"/>
      <c r="L150" s="424"/>
    </row>
    <row r="151" spans="3:12" x14ac:dyDescent="0.25">
      <c r="C151" s="69"/>
      <c r="D151" s="31"/>
      <c r="E151" s="91"/>
      <c r="F151" s="91"/>
      <c r="G151" s="91"/>
      <c r="H151" s="75"/>
      <c r="I151" s="75"/>
      <c r="J151" s="75"/>
      <c r="K151" s="109"/>
      <c r="L151" s="424"/>
    </row>
    <row r="152" spans="3:12" ht="15.75" x14ac:dyDescent="0.25">
      <c r="C152" s="195" t="s">
        <v>1309</v>
      </c>
      <c r="D152" s="343" t="s">
        <v>1790</v>
      </c>
      <c r="E152" s="91"/>
      <c r="F152" s="91"/>
      <c r="G152" s="91"/>
      <c r="H152" s="75"/>
      <c r="I152" s="75"/>
      <c r="J152" s="75"/>
      <c r="K152" s="109"/>
      <c r="L152" s="424"/>
    </row>
    <row r="153" spans="3:12" ht="18.75" x14ac:dyDescent="0.25">
      <c r="C153" s="202" t="str">
        <f>IFERROR(VLOOKUP(D152,'1. Desarrollo e Innov. Curricu.'!$F:$G,2,FALSE),IFERROR(VLOOKUP(D152,'2. Investigación Científica'!$F:$G,2,FALSE),IFERROR(VLOOKUP(D152,'3. Vinculación Univ. Sociedad'!$F:$G,2,FALSE),IFERROR(VLOOKUP(D152,'4. Docencia y Profesorado Univ.'!$F:$G,2,FALSE),IFERROR(VLOOKUP(D152,'5. Estudiantes y Graduados'!$F:$G,2,FALSE),IFERROR(VLOOKUP(D152,'11. Gestion Administrativa'!$F:$G,2,FALSE),IFERROR(VLOOKUP(D152,'13. Gestión Académica'!$F:$G,2,FALSE),IFERROR(VLOOKUP(D152,'9. Asegura. de la Calid. y M'!$F:$G,2,FALSE),IFERROR(VLOOKUP(D152,'6. Gestión del Conocimiento'!$F:$G,2,FALSE),IFERROR(VLOOKUP(D152,'15. Gobernabilidad y Proceso...'!$F:$G,2,FALSE),IFERROR(VLOOKUP(D152,'12. Gestión del Talento Humano'!$F:$G,2,FALSE),IFERROR(VLOOKUP(D152,'14. Internacional... de la E.S.'!$F:$G,2,FALSE),IFERROR(VLOOKUP(D152,'10. Posgrado'!$F:$G,2,FALSE),IFERROR(VLOOKUP(D152,'17. Gestión TIC'!$F:$G,2,FALSE),IFERROR(VLOOKUP(D152,'16. Desa. del Sistema Educ.Sup.'!$F:$G,2,FALSE),IFERROR(VLOOKUP(D152,'8. Cultura de Inno. Insti...'!$F:$G,2,FALSE),VLOOKUP(D152,'7. Lo Esencial de la Reforma U.'!$F:$G,2,0)))))))))))))))))</f>
        <v xml:space="preserve">Mantener en funcionamiento los Comités de Vinculación creados en cada unidad académica para promover y gestionar el desarrollo de proyectos asignados como Carga Académica y regristrados en la Dirección de Vinculación Universidad Sociedad. </v>
      </c>
      <c r="D153" s="31"/>
      <c r="E153" s="91"/>
      <c r="F153" s="91"/>
      <c r="G153" s="91"/>
      <c r="H153" s="75"/>
      <c r="I153" s="75"/>
      <c r="J153" s="75"/>
      <c r="K153" s="109"/>
      <c r="L153" s="424"/>
    </row>
    <row r="154" spans="3:12" s="424" customFormat="1" ht="18.75" x14ac:dyDescent="0.25">
      <c r="C154" s="202" t="s">
        <v>2088</v>
      </c>
      <c r="D154" s="31"/>
      <c r="E154" s="91"/>
      <c r="F154" s="91"/>
      <c r="G154" s="91"/>
      <c r="H154" s="75"/>
      <c r="I154" s="75"/>
      <c r="J154" s="75"/>
      <c r="K154" s="109"/>
    </row>
    <row r="155" spans="3:12" ht="15.75" thickBot="1" x14ac:dyDescent="0.3">
      <c r="C155" s="69"/>
      <c r="D155" s="31"/>
      <c r="E155" s="91"/>
      <c r="F155" s="91"/>
      <c r="G155" s="91"/>
      <c r="H155" s="75"/>
      <c r="I155" s="75"/>
      <c r="J155" s="75"/>
      <c r="K155" s="109"/>
      <c r="L155" s="424"/>
    </row>
    <row r="156" spans="3:12" ht="30.75" thickBot="1" x14ac:dyDescent="0.3">
      <c r="C156" s="122" t="s">
        <v>1310</v>
      </c>
      <c r="D156" s="125" t="s">
        <v>1311</v>
      </c>
      <c r="E156" s="124" t="s">
        <v>98</v>
      </c>
      <c r="F156" s="124" t="s">
        <v>1312</v>
      </c>
      <c r="G156" s="123" t="s">
        <v>1313</v>
      </c>
      <c r="H156" s="129" t="s">
        <v>1314</v>
      </c>
      <c r="I156" s="124" t="s">
        <v>1315</v>
      </c>
      <c r="J156" s="124" t="s">
        <v>710</v>
      </c>
      <c r="K156" s="124" t="s">
        <v>1316</v>
      </c>
      <c r="L156" s="124" t="s">
        <v>1317</v>
      </c>
    </row>
    <row r="157" spans="3:12" x14ac:dyDescent="0.25">
      <c r="C157" s="307" t="s">
        <v>1318</v>
      </c>
      <c r="D157" s="722">
        <v>100</v>
      </c>
      <c r="E157" s="308"/>
      <c r="F157" s="112"/>
      <c r="G157" s="309">
        <f t="shared" ref="G157:G164" si="16">E157*F157</f>
        <v>0</v>
      </c>
      <c r="H157" s="310"/>
      <c r="I157" s="113"/>
      <c r="J157" s="113"/>
      <c r="K157" s="311" t="s">
        <v>53</v>
      </c>
      <c r="L157" s="113"/>
    </row>
    <row r="158" spans="3:12" x14ac:dyDescent="0.25">
      <c r="C158" s="96" t="s">
        <v>1319</v>
      </c>
      <c r="D158" s="723"/>
      <c r="E158" s="194">
        <f>D157</f>
        <v>100</v>
      </c>
      <c r="F158" s="97">
        <v>50</v>
      </c>
      <c r="G158" s="94">
        <f t="shared" si="16"/>
        <v>5000</v>
      </c>
      <c r="H158" s="156" t="s">
        <v>702</v>
      </c>
      <c r="I158" s="95" t="s">
        <v>306</v>
      </c>
      <c r="J158" s="95" t="str">
        <f>VLOOKUP(I158,Presupuesto!$B$11:$C$566,2,0)</f>
        <v>SERVICIOS DE IMPRENTA PUBLIC.Y REPRODUCCION</v>
      </c>
      <c r="K158" s="95" t="str">
        <f>$K$157</f>
        <v>Vinculación Universidad-Sociedad</v>
      </c>
      <c r="L158" s="95" t="s">
        <v>719</v>
      </c>
    </row>
    <row r="159" spans="3:12" x14ac:dyDescent="0.25">
      <c r="C159" s="96" t="s">
        <v>1320</v>
      </c>
      <c r="D159" s="723"/>
      <c r="E159" s="194">
        <f>D157</f>
        <v>100</v>
      </c>
      <c r="F159" s="97">
        <v>150</v>
      </c>
      <c r="G159" s="94">
        <f t="shared" si="16"/>
        <v>15000</v>
      </c>
      <c r="H159" s="156" t="s">
        <v>702</v>
      </c>
      <c r="I159" s="95" t="s">
        <v>360</v>
      </c>
      <c r="J159" s="95" t="str">
        <f>VLOOKUP(I159,Presupuesto!$B$11:$C$566,2,0)</f>
        <v>ALIMENTOS B EBIDAS PARA PERSONAS</v>
      </c>
      <c r="K159" s="95" t="str">
        <f t="shared" ref="K159:K164" si="17">$K$157</f>
        <v>Vinculación Universidad-Sociedad</v>
      </c>
      <c r="L159" s="95" t="s">
        <v>719</v>
      </c>
    </row>
    <row r="160" spans="3:12" x14ac:dyDescent="0.25">
      <c r="C160" s="96" t="s">
        <v>1322</v>
      </c>
      <c r="D160" s="723"/>
      <c r="E160" s="115">
        <v>25</v>
      </c>
      <c r="F160" s="115">
        <v>250</v>
      </c>
      <c r="G160" s="94">
        <f t="shared" si="16"/>
        <v>6250</v>
      </c>
      <c r="H160" s="156" t="s">
        <v>702</v>
      </c>
      <c r="I160" s="95" t="s">
        <v>383</v>
      </c>
      <c r="J160" s="95" t="str">
        <f>VLOOKUP(I160,Presupuesto!$B$11:$C$566,2,0)</f>
        <v>PRODUCTOS PAPEL Y CARTON</v>
      </c>
      <c r="K160" s="95" t="str">
        <f t="shared" si="17"/>
        <v>Vinculación Universidad-Sociedad</v>
      </c>
      <c r="L160" s="95" t="s">
        <v>719</v>
      </c>
    </row>
    <row r="161" spans="3:12" x14ac:dyDescent="0.25">
      <c r="C161" s="96" t="s">
        <v>1323</v>
      </c>
      <c r="D161" s="723"/>
      <c r="E161" s="97">
        <v>43</v>
      </c>
      <c r="F161" s="97">
        <v>85</v>
      </c>
      <c r="G161" s="94">
        <f t="shared" si="16"/>
        <v>3655</v>
      </c>
      <c r="H161" s="156" t="s">
        <v>702</v>
      </c>
      <c r="I161" s="95" t="s">
        <v>383</v>
      </c>
      <c r="J161" s="95" t="str">
        <f>VLOOKUP(I161,Presupuesto!$B$11:$C$566,2,0)</f>
        <v>PRODUCTOS PAPEL Y CARTON</v>
      </c>
      <c r="K161" s="95" t="str">
        <f t="shared" si="17"/>
        <v>Vinculación Universidad-Sociedad</v>
      </c>
      <c r="L161" s="95" t="s">
        <v>719</v>
      </c>
    </row>
    <row r="162" spans="3:12" x14ac:dyDescent="0.25">
      <c r="C162" s="96" t="s">
        <v>1324</v>
      </c>
      <c r="D162" s="723"/>
      <c r="E162" s="97">
        <v>36</v>
      </c>
      <c r="F162" s="97">
        <v>36</v>
      </c>
      <c r="G162" s="94">
        <f t="shared" si="16"/>
        <v>1296</v>
      </c>
      <c r="H162" s="156" t="s">
        <v>702</v>
      </c>
      <c r="I162" s="95" t="s">
        <v>450</v>
      </c>
      <c r="J162" s="95" t="str">
        <f>VLOOKUP(I162,Presupuesto!$B$11:$C$566,2,0)</f>
        <v>UTILES DE ESCRITORIO, OFICINA Y ENSE¥ANZA</v>
      </c>
      <c r="K162" s="95" t="str">
        <f t="shared" si="17"/>
        <v>Vinculación Universidad-Sociedad</v>
      </c>
      <c r="L162" s="95" t="s">
        <v>719</v>
      </c>
    </row>
    <row r="163" spans="3:12" x14ac:dyDescent="0.25">
      <c r="C163" s="96" t="s">
        <v>1325</v>
      </c>
      <c r="D163" s="723"/>
      <c r="E163" s="97">
        <v>80</v>
      </c>
      <c r="F163" s="97">
        <v>80</v>
      </c>
      <c r="G163" s="94">
        <f t="shared" si="16"/>
        <v>6400</v>
      </c>
      <c r="H163" s="156" t="s">
        <v>702</v>
      </c>
      <c r="I163" s="95" t="s">
        <v>450</v>
      </c>
      <c r="J163" s="95" t="str">
        <f>VLOOKUP(I163,Presupuesto!$B$11:$C$566,2,0)</f>
        <v>UTILES DE ESCRITORIO, OFICINA Y ENSE¥ANZA</v>
      </c>
      <c r="K163" s="95" t="str">
        <f t="shared" si="17"/>
        <v>Vinculación Universidad-Sociedad</v>
      </c>
      <c r="L163" s="95" t="s">
        <v>719</v>
      </c>
    </row>
    <row r="164" spans="3:12" x14ac:dyDescent="0.25">
      <c r="C164" s="106" t="s">
        <v>1326</v>
      </c>
      <c r="D164" s="723"/>
      <c r="E164" s="116">
        <v>25</v>
      </c>
      <c r="F164" s="116">
        <v>25</v>
      </c>
      <c r="G164" s="94">
        <f t="shared" si="16"/>
        <v>625</v>
      </c>
      <c r="H164" s="156" t="s">
        <v>702</v>
      </c>
      <c r="I164" s="95" t="s">
        <v>450</v>
      </c>
      <c r="J164" s="95" t="str">
        <f>VLOOKUP(I164,Presupuesto!$B$11:$C$566,2,0)</f>
        <v>UTILES DE ESCRITORIO, OFICINA Y ENSE¥ANZA</v>
      </c>
      <c r="K164" s="95" t="str">
        <f t="shared" si="17"/>
        <v>Vinculación Universidad-Sociedad</v>
      </c>
      <c r="L164" s="95" t="s">
        <v>719</v>
      </c>
    </row>
    <row r="165" spans="3:12" ht="15.75" thickBot="1" x14ac:dyDescent="0.3">
      <c r="C165" s="208" t="s">
        <v>1277</v>
      </c>
      <c r="D165" s="209">
        <v>0</v>
      </c>
      <c r="E165" s="312">
        <v>0</v>
      </c>
      <c r="F165" s="101"/>
      <c r="G165" s="102">
        <f>D165*E165*F165</f>
        <v>0</v>
      </c>
      <c r="H165" s="313"/>
      <c r="I165" s="314"/>
      <c r="J165" s="103"/>
      <c r="K165" s="315"/>
      <c r="L165" s="315"/>
    </row>
    <row r="166" spans="3:12" x14ac:dyDescent="0.25">
      <c r="C166" s="91"/>
      <c r="D166" s="424"/>
      <c r="E166" s="109"/>
      <c r="F166" s="109"/>
      <c r="G166" s="109"/>
      <c r="H166" s="169"/>
      <c r="I166" s="109"/>
      <c r="J166" s="109"/>
      <c r="K166" s="109"/>
      <c r="L166" s="424"/>
    </row>
    <row r="167" spans="3:12" s="424" customFormat="1" ht="18.75" x14ac:dyDescent="0.25">
      <c r="C167" s="720" t="s">
        <v>2100</v>
      </c>
      <c r="D167" s="721"/>
      <c r="E167" s="721"/>
      <c r="F167" s="721"/>
      <c r="G167" s="721"/>
      <c r="H167" s="721"/>
      <c r="I167" s="721"/>
      <c r="J167" s="721"/>
      <c r="K167" s="721"/>
    </row>
    <row r="168" spans="3:12" ht="15.75" thickBot="1" x14ac:dyDescent="0.3">
      <c r="C168" s="424"/>
      <c r="D168" s="424"/>
      <c r="E168" s="424"/>
      <c r="F168" s="424"/>
      <c r="G168" s="424"/>
      <c r="H168" s="413"/>
      <c r="I168" s="424"/>
      <c r="J168" s="424"/>
      <c r="K168" s="424"/>
      <c r="L168" s="424"/>
    </row>
    <row r="169" spans="3:12" ht="15.75" thickBot="1" x14ac:dyDescent="0.3">
      <c r="C169" s="29" t="s">
        <v>1308</v>
      </c>
      <c r="D169" s="30">
        <f>SUM(G176:G181)</f>
        <v>14170</v>
      </c>
      <c r="E169" s="91"/>
      <c r="F169" s="91"/>
      <c r="G169" s="91"/>
      <c r="H169" s="75"/>
      <c r="I169" s="75"/>
      <c r="J169" s="75"/>
      <c r="K169" s="109"/>
      <c r="L169" s="424"/>
    </row>
    <row r="170" spans="3:12" x14ac:dyDescent="0.25">
      <c r="C170" s="69"/>
      <c r="D170" s="31"/>
      <c r="E170" s="91"/>
      <c r="F170" s="91"/>
      <c r="G170" s="91"/>
      <c r="H170" s="75"/>
      <c r="I170" s="75"/>
      <c r="J170" s="75"/>
      <c r="K170" s="109"/>
      <c r="L170" s="424"/>
    </row>
    <row r="171" spans="3:12" x14ac:dyDescent="0.25">
      <c r="C171" s="69"/>
      <c r="D171" s="31"/>
      <c r="E171" s="91"/>
      <c r="F171" s="91"/>
      <c r="G171" s="91"/>
      <c r="H171" s="75"/>
      <c r="I171" s="75"/>
      <c r="J171" s="75"/>
      <c r="K171" s="109"/>
      <c r="L171" s="424"/>
    </row>
    <row r="172" spans="3:12" ht="15.75" x14ac:dyDescent="0.25">
      <c r="C172" s="195" t="s">
        <v>1309</v>
      </c>
      <c r="D172" s="343" t="s">
        <v>1714</v>
      </c>
      <c r="E172" s="91"/>
      <c r="F172" s="91"/>
      <c r="G172" s="91"/>
      <c r="H172" s="75"/>
      <c r="I172" s="75"/>
      <c r="J172" s="75"/>
      <c r="K172" s="109"/>
      <c r="L172" s="424"/>
    </row>
    <row r="173" spans="3:12" ht="18.75" x14ac:dyDescent="0.25">
      <c r="C173" s="202" t="str">
        <f>IFERROR(VLOOKUP(D172,'1. Desarrollo e Innov. Curricu.'!$F:$G,2,FALSE),IFERROR(VLOOKUP(D172,'2. Investigación Científica'!$F:$G,2,FALSE),IFERROR(VLOOKUP(D172,'3. Vinculación Univ. Sociedad'!$F:$G,2,FALSE),IFERROR(VLOOKUP(D172,'4. Docencia y Profesorado Univ.'!$F:$G,2,FALSE),IFERROR(VLOOKUP(D172,'5. Estudiantes y Graduados'!$F:$G,2,FALSE),IFERROR(VLOOKUP(D172,'11. Gestion Administrativa'!$F:$G,2,FALSE),IFERROR(VLOOKUP(D172,'13. Gestión Académica'!$F:$G,2,FALSE),IFERROR(VLOOKUP(D172,'9. Asegura. de la Calid. y M'!$F:$G,2,FALSE),IFERROR(VLOOKUP(D172,'6. Gestión del Conocimiento'!$F:$G,2,FALSE),IFERROR(VLOOKUP(D172,'15. Gobernabilidad y Proceso...'!$F:$G,2,FALSE),IFERROR(VLOOKUP(D172,'12. Gestión del Talento Humano'!$F:$G,2,FALSE),IFERROR(VLOOKUP(D172,'14. Internacional... de la E.S.'!$F:$G,2,FALSE),IFERROR(VLOOKUP(D172,'10. Posgrado'!$F:$G,2,FALSE),IFERROR(VLOOKUP(D172,'17. Gestión TIC'!$F:$G,2,FALSE),IFERROR(VLOOKUP(D172,'16. Desa. del Sistema Educ.Sup.'!$F:$G,2,FALSE),IFERROR(VLOOKUP(D172,'8. Cultura de Inno. Insti...'!$F:$G,2,FALSE),VLOOKUP(D172,'7. Lo Esencial de la Reforma U.'!$F:$G,2,0)))))))))))))))))</f>
        <v>Realizar talleres de capacitación continua con los docentes sobre los fundamentos y principios del Modelo Educativo de la UNAH buscando la promoción e incentivos para la innovación educativa.</v>
      </c>
      <c r="D173" s="31"/>
      <c r="E173" s="91"/>
      <c r="F173" s="91"/>
      <c r="G173" s="91"/>
      <c r="H173" s="75"/>
      <c r="I173" s="75"/>
      <c r="J173" s="75"/>
      <c r="K173" s="109"/>
      <c r="L173" s="424"/>
    </row>
    <row r="174" spans="3:12" ht="15.75" thickBot="1" x14ac:dyDescent="0.3">
      <c r="C174" s="69"/>
      <c r="D174" s="31"/>
      <c r="E174" s="91"/>
      <c r="F174" s="91"/>
      <c r="G174" s="91"/>
      <c r="H174" s="75"/>
      <c r="I174" s="75"/>
      <c r="J174" s="75"/>
      <c r="K174" s="109"/>
      <c r="L174" s="424"/>
    </row>
    <row r="175" spans="3:12" ht="30.75" thickBot="1" x14ac:dyDescent="0.3">
      <c r="C175" s="122" t="s">
        <v>1310</v>
      </c>
      <c r="D175" s="125" t="s">
        <v>1311</v>
      </c>
      <c r="E175" s="124" t="s">
        <v>98</v>
      </c>
      <c r="F175" s="124" t="s">
        <v>1312</v>
      </c>
      <c r="G175" s="123" t="s">
        <v>1313</v>
      </c>
      <c r="H175" s="129" t="s">
        <v>1314</v>
      </c>
      <c r="I175" s="124" t="s">
        <v>1315</v>
      </c>
      <c r="J175" s="124" t="s">
        <v>710</v>
      </c>
      <c r="K175" s="124" t="s">
        <v>1316</v>
      </c>
      <c r="L175" s="124" t="s">
        <v>1317</v>
      </c>
    </row>
    <row r="176" spans="3:12" x14ac:dyDescent="0.25">
      <c r="C176" s="307" t="s">
        <v>1318</v>
      </c>
      <c r="D176" s="722">
        <v>30</v>
      </c>
      <c r="E176" s="308">
        <v>1</v>
      </c>
      <c r="F176" s="112">
        <v>5000</v>
      </c>
      <c r="G176" s="309">
        <f t="shared" ref="G176:G180" si="18">E176*F176</f>
        <v>5000</v>
      </c>
      <c r="H176" s="310" t="s">
        <v>711</v>
      </c>
      <c r="I176" s="113" t="s">
        <v>293</v>
      </c>
      <c r="J176" s="113" t="str">
        <f>VLOOKUP(I176,Presupuesto!$B$11:$C$566,2,0)</f>
        <v>SERVICIOS DE CAPACITACION.</v>
      </c>
      <c r="K176" s="311" t="s">
        <v>49</v>
      </c>
      <c r="L176" s="113" t="s">
        <v>724</v>
      </c>
    </row>
    <row r="177" spans="3:12" x14ac:dyDescent="0.25">
      <c r="C177" s="96" t="s">
        <v>1319</v>
      </c>
      <c r="D177" s="723"/>
      <c r="E177" s="194">
        <f>D176</f>
        <v>30</v>
      </c>
      <c r="F177" s="97">
        <v>50</v>
      </c>
      <c r="G177" s="94">
        <f t="shared" si="18"/>
        <v>1500</v>
      </c>
      <c r="H177" s="156" t="s">
        <v>711</v>
      </c>
      <c r="I177" s="95" t="s">
        <v>306</v>
      </c>
      <c r="J177" s="95" t="str">
        <f>VLOOKUP(I177,Presupuesto!$B$11:$C$566,2,0)</f>
        <v>SERVICIOS DE IMPRENTA PUBLIC.Y REPRODUCCION</v>
      </c>
      <c r="K177" s="95" t="str">
        <f>$K$176</f>
        <v>Desarrollo e Innovación Curricular</v>
      </c>
      <c r="L177" s="95" t="s">
        <v>724</v>
      </c>
    </row>
    <row r="178" spans="3:12" x14ac:dyDescent="0.25">
      <c r="C178" s="96" t="s">
        <v>1320</v>
      </c>
      <c r="D178" s="723"/>
      <c r="E178" s="194">
        <f>D176</f>
        <v>30</v>
      </c>
      <c r="F178" s="97">
        <v>150</v>
      </c>
      <c r="G178" s="94">
        <f t="shared" si="18"/>
        <v>4500</v>
      </c>
      <c r="H178" s="156" t="s">
        <v>711</v>
      </c>
      <c r="I178" s="95" t="s">
        <v>360</v>
      </c>
      <c r="J178" s="95" t="str">
        <f>VLOOKUP(I178,Presupuesto!$B$11:$C$566,2,0)</f>
        <v>ALIMENTOS B EBIDAS PARA PERSONAS</v>
      </c>
      <c r="K178" s="95" t="str">
        <f t="shared" ref="K178:K180" si="19">$K$176</f>
        <v>Desarrollo e Innovación Curricular</v>
      </c>
      <c r="L178" s="95" t="s">
        <v>724</v>
      </c>
    </row>
    <row r="179" spans="3:12" x14ac:dyDescent="0.25">
      <c r="C179" s="96" t="s">
        <v>1322</v>
      </c>
      <c r="D179" s="723"/>
      <c r="E179" s="147">
        <v>30</v>
      </c>
      <c r="F179" s="115">
        <v>100</v>
      </c>
      <c r="G179" s="94">
        <f t="shared" si="18"/>
        <v>3000</v>
      </c>
      <c r="H179" s="156" t="s">
        <v>711</v>
      </c>
      <c r="I179" s="95" t="s">
        <v>383</v>
      </c>
      <c r="J179" s="95" t="str">
        <f>VLOOKUP(I179,Presupuesto!$B$11:$C$566,2,0)</f>
        <v>PRODUCTOS PAPEL Y CARTON</v>
      </c>
      <c r="K179" s="95" t="str">
        <f t="shared" si="19"/>
        <v>Desarrollo e Innovación Curricular</v>
      </c>
      <c r="L179" s="95" t="s">
        <v>724</v>
      </c>
    </row>
    <row r="180" spans="3:12" x14ac:dyDescent="0.25">
      <c r="C180" s="96" t="s">
        <v>1323</v>
      </c>
      <c r="D180" s="723"/>
      <c r="E180" s="194">
        <v>2</v>
      </c>
      <c r="F180" s="97">
        <v>85</v>
      </c>
      <c r="G180" s="94">
        <f t="shared" si="18"/>
        <v>170</v>
      </c>
      <c r="H180" s="156" t="s">
        <v>711</v>
      </c>
      <c r="I180" s="95" t="s">
        <v>383</v>
      </c>
      <c r="J180" s="95" t="str">
        <f>VLOOKUP(I180,Presupuesto!$B$11:$C$566,2,0)</f>
        <v>PRODUCTOS PAPEL Y CARTON</v>
      </c>
      <c r="K180" s="95" t="str">
        <f t="shared" si="19"/>
        <v>Desarrollo e Innovación Curricular</v>
      </c>
      <c r="L180" s="95" t="s">
        <v>724</v>
      </c>
    </row>
    <row r="181" spans="3:12" ht="15.75" thickBot="1" x14ac:dyDescent="0.3">
      <c r="C181" s="208" t="s">
        <v>1277</v>
      </c>
      <c r="D181" s="209">
        <v>0</v>
      </c>
      <c r="E181" s="312">
        <v>0</v>
      </c>
      <c r="F181" s="101"/>
      <c r="G181" s="102">
        <f>D181*E181*F181</f>
        <v>0</v>
      </c>
      <c r="H181" s="313"/>
      <c r="I181" s="314"/>
      <c r="J181" s="103"/>
      <c r="K181" s="315"/>
      <c r="L181" s="315"/>
    </row>
    <row r="183" spans="3:12" ht="15.75" thickBot="1" x14ac:dyDescent="0.3">
      <c r="C183" s="424"/>
      <c r="D183" s="424"/>
      <c r="E183" s="424"/>
      <c r="F183" s="424"/>
      <c r="G183" s="424"/>
      <c r="H183" s="413"/>
      <c r="I183" s="424"/>
      <c r="J183" s="424"/>
      <c r="K183" s="424"/>
      <c r="L183" s="424"/>
    </row>
    <row r="184" spans="3:12" ht="15.75" thickBot="1" x14ac:dyDescent="0.3">
      <c r="C184" s="29" t="s">
        <v>1308</v>
      </c>
      <c r="D184" s="30">
        <f>SUM(G191:G196)</f>
        <v>15670</v>
      </c>
      <c r="E184" s="91"/>
      <c r="F184" s="91"/>
      <c r="G184" s="91"/>
      <c r="H184" s="75"/>
      <c r="I184" s="75"/>
      <c r="J184" s="75"/>
      <c r="K184" s="109"/>
      <c r="L184" s="424"/>
    </row>
    <row r="185" spans="3:12" x14ac:dyDescent="0.25">
      <c r="C185" s="69"/>
      <c r="D185" s="31"/>
      <c r="E185" s="91"/>
      <c r="F185" s="91"/>
      <c r="G185" s="91"/>
      <c r="H185" s="75"/>
      <c r="I185" s="75"/>
      <c r="J185" s="75"/>
      <c r="K185" s="109"/>
      <c r="L185" s="424"/>
    </row>
    <row r="186" spans="3:12" x14ac:dyDescent="0.25">
      <c r="C186" s="69"/>
      <c r="D186" s="31"/>
      <c r="E186" s="91"/>
      <c r="F186" s="91"/>
      <c r="G186" s="91"/>
      <c r="H186" s="75"/>
      <c r="I186" s="75"/>
      <c r="J186" s="75"/>
      <c r="K186" s="109"/>
      <c r="L186" s="424"/>
    </row>
    <row r="187" spans="3:12" ht="15.75" x14ac:dyDescent="0.25">
      <c r="C187" s="195" t="s">
        <v>1309</v>
      </c>
      <c r="D187" s="343" t="s">
        <v>1932</v>
      </c>
      <c r="E187" s="91"/>
      <c r="F187" s="91"/>
      <c r="G187" s="91"/>
      <c r="H187" s="75"/>
      <c r="I187" s="75"/>
      <c r="J187" s="75"/>
      <c r="K187" s="109"/>
      <c r="L187" s="424"/>
    </row>
    <row r="188" spans="3:12" ht="18.75" x14ac:dyDescent="0.25">
      <c r="C188" s="202" t="str">
        <f>IFERROR(VLOOKUP(D187,'1. Desarrollo e Innov. Curricu.'!$F:$G,2,FALSE),IFERROR(VLOOKUP(D187,'2. Investigación Científica'!$F:$G,2,FALSE),IFERROR(VLOOKUP(D187,'3. Vinculación Univ. Sociedad'!$F:$G,2,FALSE),IFERROR(VLOOKUP(D187,'4. Docencia y Profesorado Univ.'!$F:$G,2,FALSE),IFERROR(VLOOKUP(D187,'5. Estudiantes y Graduados'!$F:$G,2,FALSE),IFERROR(VLOOKUP(D187,'11. Gestion Administrativa'!$F:$G,2,FALSE),IFERROR(VLOOKUP(D187,'13. Gestión Académica'!$F:$G,2,FALSE),IFERROR(VLOOKUP(D187,'9. Asegura. de la Calid. y M'!$F:$G,2,FALSE),IFERROR(VLOOKUP(D187,'6. Gestión del Conocimiento'!$F:$G,2,FALSE),IFERROR(VLOOKUP(D187,'15. Gobernabilidad y Proceso...'!$F:$G,2,FALSE),IFERROR(VLOOKUP(D187,'12. Gestión del Talento Humano'!$F:$G,2,FALSE),IFERROR(VLOOKUP(D187,'14. Internacional... de la E.S.'!$F:$G,2,FALSE),IFERROR(VLOOKUP(D187,'10. Posgrado'!$F:$G,2,FALSE),IFERROR(VLOOKUP(D187,'17. Gestión TIC'!$F:$G,2,FALSE),IFERROR(VLOOKUP(D187,'16. Desa. del Sistema Educ.Sup.'!$F:$G,2,FALSE),IFERROR(VLOOKUP(D187,'8. Cultura de Inno. Insti...'!$F:$G,2,FALSE),VLOOKUP(D187,'7. Lo Esencial de la Reforma U.'!$F:$G,2,0)))))))))))))))))</f>
        <v xml:space="preserve">Implementar cursos, talleres y otras formas de capacitación y formación del personal docente y administrativo, dentro de los programas marco de formación y capacitación continua. </v>
      </c>
      <c r="D188" s="31"/>
      <c r="E188" s="91"/>
      <c r="F188" s="91"/>
      <c r="G188" s="91"/>
      <c r="H188" s="75"/>
      <c r="I188" s="75"/>
      <c r="J188" s="75"/>
      <c r="K188" s="109"/>
      <c r="L188" s="424"/>
    </row>
    <row r="189" spans="3:12" ht="15.75" thickBot="1" x14ac:dyDescent="0.3">
      <c r="C189" s="69"/>
      <c r="D189" s="31"/>
      <c r="E189" s="91"/>
      <c r="F189" s="91"/>
      <c r="G189" s="91"/>
      <c r="H189" s="75"/>
      <c r="I189" s="75"/>
      <c r="J189" s="75"/>
      <c r="K189" s="109"/>
      <c r="L189" s="424"/>
    </row>
    <row r="190" spans="3:12" ht="30.75" thickBot="1" x14ac:dyDescent="0.3">
      <c r="C190" s="122" t="s">
        <v>1310</v>
      </c>
      <c r="D190" s="125" t="s">
        <v>1311</v>
      </c>
      <c r="E190" s="124" t="s">
        <v>98</v>
      </c>
      <c r="F190" s="124" t="s">
        <v>1312</v>
      </c>
      <c r="G190" s="123" t="s">
        <v>1313</v>
      </c>
      <c r="H190" s="129" t="s">
        <v>1314</v>
      </c>
      <c r="I190" s="124" t="s">
        <v>1315</v>
      </c>
      <c r="J190" s="124" t="s">
        <v>710</v>
      </c>
      <c r="K190" s="124" t="s">
        <v>1316</v>
      </c>
      <c r="L190" s="124" t="s">
        <v>1317</v>
      </c>
    </row>
    <row r="191" spans="3:12" x14ac:dyDescent="0.25">
      <c r="C191" s="307" t="s">
        <v>1318</v>
      </c>
      <c r="D191" s="722">
        <v>30</v>
      </c>
      <c r="E191" s="308">
        <v>1</v>
      </c>
      <c r="F191" s="112">
        <v>5000</v>
      </c>
      <c r="G191" s="309">
        <f t="shared" ref="G191:G195" si="20">E191*F191</f>
        <v>5000</v>
      </c>
      <c r="H191" s="310" t="s">
        <v>711</v>
      </c>
      <c r="I191" s="113" t="s">
        <v>293</v>
      </c>
      <c r="J191" s="113" t="str">
        <f>VLOOKUP(I191,Presupuesto!$B$11:$C$566,2,0)</f>
        <v>SERVICIOS DE CAPACITACION.</v>
      </c>
      <c r="K191" s="311" t="s">
        <v>74</v>
      </c>
      <c r="L191" s="113" t="s">
        <v>722</v>
      </c>
    </row>
    <row r="192" spans="3:12" x14ac:dyDescent="0.25">
      <c r="C192" s="96" t="s">
        <v>1319</v>
      </c>
      <c r="D192" s="723"/>
      <c r="E192" s="194">
        <f>D191</f>
        <v>30</v>
      </c>
      <c r="F192" s="97">
        <v>50</v>
      </c>
      <c r="G192" s="94">
        <f t="shared" si="20"/>
        <v>1500</v>
      </c>
      <c r="H192" s="156" t="s">
        <v>711</v>
      </c>
      <c r="I192" s="95" t="s">
        <v>306</v>
      </c>
      <c r="J192" s="95" t="str">
        <f>VLOOKUP(I192,Presupuesto!$B$11:$C$566,2,0)</f>
        <v>SERVICIOS DE IMPRENTA PUBLIC.Y REPRODUCCION</v>
      </c>
      <c r="K192" s="95" t="str">
        <f>$K$191</f>
        <v>Gestión del Talento Humano, Administrativo y Docente</v>
      </c>
      <c r="L192" s="95" t="s">
        <v>722</v>
      </c>
    </row>
    <row r="193" spans="3:12" x14ac:dyDescent="0.25">
      <c r="C193" s="96" t="s">
        <v>1320</v>
      </c>
      <c r="D193" s="723"/>
      <c r="E193" s="194">
        <f>D191</f>
        <v>30</v>
      </c>
      <c r="F193" s="97">
        <v>150</v>
      </c>
      <c r="G193" s="94">
        <f t="shared" si="20"/>
        <v>4500</v>
      </c>
      <c r="H193" s="156" t="s">
        <v>711</v>
      </c>
      <c r="I193" s="95" t="s">
        <v>360</v>
      </c>
      <c r="J193" s="95" t="str">
        <f>VLOOKUP(I193,Presupuesto!$B$11:$C$566,2,0)</f>
        <v>ALIMENTOS B EBIDAS PARA PERSONAS</v>
      </c>
      <c r="K193" s="95" t="str">
        <f t="shared" ref="K193:K195" si="21">$K$191</f>
        <v>Gestión del Talento Humano, Administrativo y Docente</v>
      </c>
      <c r="L193" s="95" t="s">
        <v>722</v>
      </c>
    </row>
    <row r="194" spans="3:12" x14ac:dyDescent="0.25">
      <c r="C194" s="96" t="s">
        <v>1322</v>
      </c>
      <c r="D194" s="723"/>
      <c r="E194" s="147">
        <v>30</v>
      </c>
      <c r="F194" s="115">
        <v>150</v>
      </c>
      <c r="G194" s="94">
        <f t="shared" si="20"/>
        <v>4500</v>
      </c>
      <c r="H194" s="156" t="s">
        <v>711</v>
      </c>
      <c r="I194" s="95" t="s">
        <v>383</v>
      </c>
      <c r="J194" s="95" t="str">
        <f>VLOOKUP(I194,Presupuesto!$B$11:$C$566,2,0)</f>
        <v>PRODUCTOS PAPEL Y CARTON</v>
      </c>
      <c r="K194" s="95" t="str">
        <f t="shared" si="21"/>
        <v>Gestión del Talento Humano, Administrativo y Docente</v>
      </c>
      <c r="L194" s="95" t="s">
        <v>722</v>
      </c>
    </row>
    <row r="195" spans="3:12" x14ac:dyDescent="0.25">
      <c r="C195" s="96" t="s">
        <v>1323</v>
      </c>
      <c r="D195" s="723"/>
      <c r="E195" s="194">
        <v>2</v>
      </c>
      <c r="F195" s="97">
        <v>85</v>
      </c>
      <c r="G195" s="94">
        <f t="shared" si="20"/>
        <v>170</v>
      </c>
      <c r="H195" s="156" t="s">
        <v>711</v>
      </c>
      <c r="I195" s="95" t="s">
        <v>383</v>
      </c>
      <c r="J195" s="95" t="str">
        <f>VLOOKUP(I195,Presupuesto!$B$11:$C$566,2,0)</f>
        <v>PRODUCTOS PAPEL Y CARTON</v>
      </c>
      <c r="K195" s="95" t="str">
        <f t="shared" si="21"/>
        <v>Gestión del Talento Humano, Administrativo y Docente</v>
      </c>
      <c r="L195" s="95" t="s">
        <v>722</v>
      </c>
    </row>
    <row r="196" spans="3:12" ht="15.75" thickBot="1" x14ac:dyDescent="0.3">
      <c r="C196" s="208" t="s">
        <v>1277</v>
      </c>
      <c r="D196" s="209">
        <v>0</v>
      </c>
      <c r="E196" s="312">
        <v>0</v>
      </c>
      <c r="F196" s="101"/>
      <c r="G196" s="102"/>
      <c r="H196" s="313"/>
      <c r="I196" s="314"/>
      <c r="J196" s="103"/>
      <c r="K196" s="315"/>
      <c r="L196" s="315"/>
    </row>
    <row r="197" spans="3:12" x14ac:dyDescent="0.25">
      <c r="C197" s="91"/>
      <c r="D197" s="424"/>
      <c r="E197" s="109"/>
      <c r="F197" s="109"/>
      <c r="G197" s="109"/>
      <c r="H197" s="169"/>
      <c r="I197" s="109"/>
      <c r="J197" s="109"/>
      <c r="K197" s="109"/>
      <c r="L197" s="424"/>
    </row>
    <row r="198" spans="3:12" ht="15.75" thickBot="1" x14ac:dyDescent="0.3">
      <c r="C198" s="424"/>
      <c r="D198" s="424"/>
      <c r="E198" s="424"/>
      <c r="F198" s="424"/>
      <c r="G198" s="424"/>
      <c r="H198" s="413"/>
      <c r="I198" s="424"/>
      <c r="J198" s="424"/>
      <c r="K198" s="424"/>
      <c r="L198" s="424"/>
    </row>
    <row r="199" spans="3:12" ht="15.75" thickBot="1" x14ac:dyDescent="0.3">
      <c r="C199" s="29" t="s">
        <v>1308</v>
      </c>
      <c r="D199" s="30">
        <f>SUM(G206:G212)</f>
        <v>31145</v>
      </c>
      <c r="E199" s="91"/>
      <c r="F199" s="91"/>
      <c r="G199" s="91"/>
      <c r="H199" s="75"/>
      <c r="I199" s="75"/>
      <c r="J199" s="75"/>
      <c r="K199" s="109"/>
      <c r="L199" s="424"/>
    </row>
    <row r="200" spans="3:12" x14ac:dyDescent="0.25">
      <c r="C200" s="69"/>
      <c r="D200" s="31"/>
      <c r="E200" s="91"/>
      <c r="F200" s="91"/>
      <c r="G200" s="91"/>
      <c r="H200" s="75"/>
      <c r="I200" s="75"/>
      <c r="J200" s="75"/>
      <c r="K200" s="109"/>
      <c r="L200" s="424"/>
    </row>
    <row r="201" spans="3:12" x14ac:dyDescent="0.25">
      <c r="C201" s="69"/>
      <c r="D201" s="31"/>
      <c r="E201" s="91"/>
      <c r="F201" s="91"/>
      <c r="G201" s="91"/>
      <c r="H201" s="75"/>
      <c r="I201" s="75"/>
      <c r="J201" s="75"/>
      <c r="K201" s="109"/>
      <c r="L201" s="424"/>
    </row>
    <row r="202" spans="3:12" ht="15.75" x14ac:dyDescent="0.25">
      <c r="C202" s="195" t="s">
        <v>1309</v>
      </c>
      <c r="D202" s="343" t="s">
        <v>1835</v>
      </c>
      <c r="E202" s="91"/>
      <c r="F202" s="91"/>
      <c r="G202" s="91"/>
      <c r="H202" s="75"/>
      <c r="I202" s="75"/>
      <c r="J202" s="75"/>
      <c r="K202" s="109"/>
      <c r="L202" s="424"/>
    </row>
    <row r="203" spans="3:12" ht="18.75" x14ac:dyDescent="0.25">
      <c r="C203" s="202" t="str">
        <f>IFERROR(VLOOKUP(D202,'1. Desarrollo e Innov. Curricu.'!$F:$G,2,FALSE),IFERROR(VLOOKUP(D202,'2. Investigación Científica'!$F:$G,2,FALSE),IFERROR(VLOOKUP(D202,'3. Vinculación Univ. Sociedad'!$F:$G,2,FALSE),IFERROR(VLOOKUP(D202,'4. Docencia y Profesorado Univ.'!$F:$G,2,FALSE),IFERROR(VLOOKUP(D202,'5. Estudiantes y Graduados'!$F:$G,2,FALSE),IFERROR(VLOOKUP(D202,'11. Gestion Administrativa'!$F:$G,2,FALSE),IFERROR(VLOOKUP(D202,'13. Gestión Académica'!$F:$G,2,FALSE),IFERROR(VLOOKUP(D202,'9. Asegura. de la Calid. y M'!$F:$G,2,FALSE),IFERROR(VLOOKUP(D202,'6. Gestión del Conocimiento'!$F:$G,2,FALSE),IFERROR(VLOOKUP(D202,'15. Gobernabilidad y Proceso...'!$F:$G,2,FALSE),IFERROR(VLOOKUP(D202,'12. Gestión del Talento Humano'!$F:$G,2,FALSE),IFERROR(VLOOKUP(D202,'14. Internacional... de la E.S.'!$F:$G,2,FALSE),IFERROR(VLOOKUP(D202,'10. Posgrado'!$F:$G,2,FALSE),IFERROR(VLOOKUP(D202,'17. Gestión TIC'!$F:$G,2,FALSE),IFERROR(VLOOKUP(D202,'16. Desa. del Sistema Educ.Sup.'!$F:$G,2,FALSE),IFERROR(VLOOKUP(D202,'8. Cultura de Inno. Insti...'!$F:$G,2,FALSE),VLOOKUP(D202,'7. Lo Esencial de la Reforma U.'!$F:$G,2,0)))))))))))))))))</f>
        <v xml:space="preserve">Elaborar y mantener en funcionamiento un programa de capacitación continua que involucre a  todos los docentes de la Facultad. </v>
      </c>
      <c r="D203" s="31"/>
      <c r="E203" s="91"/>
      <c r="F203" s="91"/>
      <c r="G203" s="91"/>
      <c r="H203" s="75"/>
      <c r="I203" s="75"/>
      <c r="J203" s="75"/>
      <c r="K203" s="109"/>
      <c r="L203" s="424"/>
    </row>
    <row r="204" spans="3:12" ht="15.75" thickBot="1" x14ac:dyDescent="0.3">
      <c r="C204" s="69"/>
      <c r="D204" s="31"/>
      <c r="E204" s="91"/>
      <c r="F204" s="91"/>
      <c r="G204" s="91"/>
      <c r="H204" s="75"/>
      <c r="I204" s="75"/>
      <c r="J204" s="75"/>
      <c r="K204" s="109"/>
      <c r="L204" s="424"/>
    </row>
    <row r="205" spans="3:12" ht="30.75" thickBot="1" x14ac:dyDescent="0.3">
      <c r="C205" s="122" t="s">
        <v>1310</v>
      </c>
      <c r="D205" s="125" t="s">
        <v>1311</v>
      </c>
      <c r="E205" s="124" t="s">
        <v>98</v>
      </c>
      <c r="F205" s="124" t="s">
        <v>1312</v>
      </c>
      <c r="G205" s="123" t="s">
        <v>1313</v>
      </c>
      <c r="H205" s="129" t="s">
        <v>1314</v>
      </c>
      <c r="I205" s="124" t="s">
        <v>1315</v>
      </c>
      <c r="J205" s="124" t="s">
        <v>710</v>
      </c>
      <c r="K205" s="124" t="s">
        <v>1316</v>
      </c>
      <c r="L205" s="124" t="s">
        <v>1317</v>
      </c>
    </row>
    <row r="206" spans="3:12" x14ac:dyDescent="0.25">
      <c r="C206" s="307" t="s">
        <v>1318</v>
      </c>
      <c r="D206" s="722">
        <v>20</v>
      </c>
      <c r="E206" s="308">
        <v>1</v>
      </c>
      <c r="F206" s="112">
        <v>24000</v>
      </c>
      <c r="G206" s="309">
        <f t="shared" ref="G206:G211" si="22">E206*F206</f>
        <v>24000</v>
      </c>
      <c r="H206" s="310" t="s">
        <v>711</v>
      </c>
      <c r="I206" s="113" t="s">
        <v>293</v>
      </c>
      <c r="J206" s="113" t="str">
        <f>VLOOKUP(I206,Presupuesto!$B$11:$C$566,2,0)</f>
        <v>SERVICIOS DE CAPACITACION.</v>
      </c>
      <c r="K206" s="311" t="s">
        <v>57</v>
      </c>
      <c r="L206" s="113" t="s">
        <v>720</v>
      </c>
    </row>
    <row r="207" spans="3:12" x14ac:dyDescent="0.25">
      <c r="C207" s="96" t="s">
        <v>1319</v>
      </c>
      <c r="D207" s="723"/>
      <c r="E207" s="194">
        <f>D206</f>
        <v>20</v>
      </c>
      <c r="F207" s="97">
        <v>50</v>
      </c>
      <c r="G207" s="94">
        <f t="shared" si="22"/>
        <v>1000</v>
      </c>
      <c r="H207" s="156" t="s">
        <v>711</v>
      </c>
      <c r="I207" s="95" t="s">
        <v>306</v>
      </c>
      <c r="J207" s="95" t="str">
        <f>VLOOKUP(I207,Presupuesto!$B$11:$C$566,2,0)</f>
        <v>SERVICIOS DE IMPRENTA PUBLIC.Y REPRODUCCION</v>
      </c>
      <c r="K207" s="95" t="str">
        <f>$K$206</f>
        <v>Docencia y Profesorado Universitario</v>
      </c>
      <c r="L207" s="95" t="s">
        <v>720</v>
      </c>
    </row>
    <row r="208" spans="3:12" x14ac:dyDescent="0.25">
      <c r="C208" s="96" t="s">
        <v>1320</v>
      </c>
      <c r="D208" s="723"/>
      <c r="E208" s="194">
        <f>D206</f>
        <v>20</v>
      </c>
      <c r="F208" s="97">
        <v>150</v>
      </c>
      <c r="G208" s="94">
        <f t="shared" si="22"/>
        <v>3000</v>
      </c>
      <c r="H208" s="156" t="s">
        <v>711</v>
      </c>
      <c r="I208" s="95" t="s">
        <v>360</v>
      </c>
      <c r="J208" s="95" t="str">
        <f>VLOOKUP(I208,Presupuesto!$B$11:$C$566,2,0)</f>
        <v>ALIMENTOS B EBIDAS PARA PERSONAS</v>
      </c>
      <c r="K208" s="95" t="str">
        <f t="shared" ref="K208:K211" si="23">$K$206</f>
        <v>Docencia y Profesorado Universitario</v>
      </c>
      <c r="L208" s="95" t="s">
        <v>720</v>
      </c>
    </row>
    <row r="209" spans="3:12" x14ac:dyDescent="0.25">
      <c r="C209" s="96" t="s">
        <v>1322</v>
      </c>
      <c r="D209" s="723"/>
      <c r="E209" s="147">
        <v>20</v>
      </c>
      <c r="F209" s="115">
        <v>150</v>
      </c>
      <c r="G209" s="94">
        <f t="shared" si="22"/>
        <v>3000</v>
      </c>
      <c r="H209" s="156" t="s">
        <v>711</v>
      </c>
      <c r="I209" s="95" t="s">
        <v>383</v>
      </c>
      <c r="J209" s="95" t="str">
        <f>VLOOKUP(I209,Presupuesto!$B$11:$C$566,2,0)</f>
        <v>PRODUCTOS PAPEL Y CARTON</v>
      </c>
      <c r="K209" s="95" t="str">
        <f t="shared" si="23"/>
        <v>Docencia y Profesorado Universitario</v>
      </c>
      <c r="L209" s="95" t="s">
        <v>720</v>
      </c>
    </row>
    <row r="210" spans="3:12" x14ac:dyDescent="0.25">
      <c r="C210" s="96" t="s">
        <v>1323</v>
      </c>
      <c r="D210" s="723"/>
      <c r="E210" s="194">
        <f>(D206*25)/500</f>
        <v>1</v>
      </c>
      <c r="F210" s="97">
        <v>85</v>
      </c>
      <c r="G210" s="94">
        <f t="shared" si="22"/>
        <v>85</v>
      </c>
      <c r="H210" s="156" t="s">
        <v>711</v>
      </c>
      <c r="I210" s="95" t="s">
        <v>383</v>
      </c>
      <c r="J210" s="95" t="str">
        <f>VLOOKUP(I210,Presupuesto!$B$11:$C$566,2,0)</f>
        <v>PRODUCTOS PAPEL Y CARTON</v>
      </c>
      <c r="K210" s="95" t="str">
        <f t="shared" si="23"/>
        <v>Docencia y Profesorado Universitario</v>
      </c>
      <c r="L210" s="95" t="s">
        <v>720</v>
      </c>
    </row>
    <row r="211" spans="3:12" x14ac:dyDescent="0.25">
      <c r="C211" s="96" t="s">
        <v>1324</v>
      </c>
      <c r="D211" s="723"/>
      <c r="E211" s="635">
        <f>D206/12</f>
        <v>1.6666666666666667</v>
      </c>
      <c r="F211" s="97">
        <v>36</v>
      </c>
      <c r="G211" s="94">
        <f t="shared" si="22"/>
        <v>60</v>
      </c>
      <c r="H211" s="156" t="s">
        <v>711</v>
      </c>
      <c r="I211" s="95" t="s">
        <v>450</v>
      </c>
      <c r="J211" s="95" t="str">
        <f>VLOOKUP(I211,Presupuesto!$B$11:$C$566,2,0)</f>
        <v>UTILES DE ESCRITORIO, OFICINA Y ENSE¥ANZA</v>
      </c>
      <c r="K211" s="95" t="str">
        <f t="shared" si="23"/>
        <v>Docencia y Profesorado Universitario</v>
      </c>
      <c r="L211" s="95" t="s">
        <v>720</v>
      </c>
    </row>
    <row r="212" spans="3:12" ht="15.75" thickBot="1" x14ac:dyDescent="0.3">
      <c r="C212" s="208" t="s">
        <v>1277</v>
      </c>
      <c r="D212" s="209">
        <v>0</v>
      </c>
      <c r="E212" s="312">
        <v>0</v>
      </c>
      <c r="F212" s="101"/>
      <c r="G212" s="102">
        <f>D212*E212*F212</f>
        <v>0</v>
      </c>
      <c r="H212" s="313"/>
      <c r="I212" s="314"/>
      <c r="J212" s="103"/>
      <c r="K212" s="315"/>
      <c r="L212" s="315"/>
    </row>
    <row r="214" spans="3:12" ht="15.75" thickBot="1" x14ac:dyDescent="0.3"/>
    <row r="215" spans="3:12" ht="15.75" thickBot="1" x14ac:dyDescent="0.3">
      <c r="C215" s="29" t="s">
        <v>1308</v>
      </c>
      <c r="D215" s="30">
        <f>SUM(G222:G227)</f>
        <v>45275</v>
      </c>
      <c r="E215" s="91"/>
      <c r="F215" s="91"/>
      <c r="G215" s="91"/>
      <c r="H215" s="75"/>
      <c r="I215" s="75"/>
      <c r="J215" s="75"/>
      <c r="K215" s="109"/>
      <c r="L215" s="424"/>
    </row>
    <row r="216" spans="3:12" x14ac:dyDescent="0.25">
      <c r="C216" s="69"/>
      <c r="D216" s="31"/>
      <c r="E216" s="91"/>
      <c r="F216" s="91"/>
      <c r="G216" s="91"/>
      <c r="H216" s="75"/>
      <c r="I216" s="75"/>
      <c r="J216" s="75"/>
      <c r="K216" s="109"/>
      <c r="L216" s="424"/>
    </row>
    <row r="217" spans="3:12" x14ac:dyDescent="0.25">
      <c r="C217" s="69"/>
      <c r="D217" s="31"/>
      <c r="E217" s="91"/>
      <c r="F217" s="91"/>
      <c r="G217" s="91"/>
      <c r="H217" s="75"/>
      <c r="I217" s="75"/>
      <c r="J217" s="75"/>
      <c r="K217" s="109"/>
      <c r="L217" s="424"/>
    </row>
    <row r="218" spans="3:12" ht="15.75" x14ac:dyDescent="0.25">
      <c r="C218" s="195" t="s">
        <v>1309</v>
      </c>
      <c r="D218" s="343" t="s">
        <v>1932</v>
      </c>
      <c r="E218" s="91"/>
      <c r="F218" s="91"/>
      <c r="G218" s="91"/>
      <c r="H218" s="75"/>
      <c r="I218" s="75"/>
      <c r="J218" s="75"/>
      <c r="K218" s="109"/>
      <c r="L218" s="424"/>
    </row>
    <row r="219" spans="3:12" ht="18.75" x14ac:dyDescent="0.25">
      <c r="C219" s="202" t="str">
        <f>IFERROR(VLOOKUP(D218,'1. Desarrollo e Innov. Curricu.'!$F:$G,2,FALSE),IFERROR(VLOOKUP(D218,'2. Investigación Científica'!$F:$G,2,FALSE),IFERROR(VLOOKUP(D218,'3. Vinculación Univ. Sociedad'!$F:$G,2,FALSE),IFERROR(VLOOKUP(D218,'4. Docencia y Profesorado Univ.'!$F:$G,2,FALSE),IFERROR(VLOOKUP(D218,'5. Estudiantes y Graduados'!$F:$G,2,FALSE),IFERROR(VLOOKUP(D218,'11. Gestion Administrativa'!$F:$G,2,FALSE),IFERROR(VLOOKUP(D218,'13. Gestión Académica'!$F:$G,2,FALSE),IFERROR(VLOOKUP(D218,'9. Asegura. de la Calid. y M'!$F:$G,2,FALSE),IFERROR(VLOOKUP(D218,'6. Gestión del Conocimiento'!$F:$G,2,FALSE),IFERROR(VLOOKUP(D218,'15. Gobernabilidad y Proceso...'!$F:$G,2,FALSE),IFERROR(VLOOKUP(D218,'12. Gestión del Talento Humano'!$F:$G,2,FALSE),IFERROR(VLOOKUP(D218,'14. Internacional... de la E.S.'!$F:$G,2,FALSE),IFERROR(VLOOKUP(D218,'10. Posgrado'!$F:$G,2,FALSE),IFERROR(VLOOKUP(D218,'17. Gestión TIC'!$F:$G,2,FALSE),IFERROR(VLOOKUP(D218,'16. Desa. del Sistema Educ.Sup.'!$F:$G,2,FALSE),IFERROR(VLOOKUP(D218,'8. Cultura de Inno. Insti...'!$F:$G,2,FALSE),VLOOKUP(D218,'7. Lo Esencial de la Reforma U.'!$F:$G,2,0)))))))))))))))))</f>
        <v xml:space="preserve">Implementar cursos, talleres y otras formas de capacitación y formación del personal docente y administrativo, dentro de los programas marco de formación y capacitación continua. </v>
      </c>
      <c r="D219" s="31"/>
      <c r="E219" s="91"/>
      <c r="F219" s="91"/>
      <c r="G219" s="91"/>
      <c r="H219" s="75"/>
      <c r="I219" s="75"/>
      <c r="J219" s="75"/>
      <c r="K219" s="109"/>
      <c r="L219" s="424"/>
    </row>
    <row r="220" spans="3:12" ht="15.75" thickBot="1" x14ac:dyDescent="0.3">
      <c r="C220" s="69"/>
      <c r="D220" s="31"/>
      <c r="E220" s="91"/>
      <c r="F220" s="91"/>
      <c r="G220" s="91"/>
      <c r="H220" s="75"/>
      <c r="I220" s="75"/>
      <c r="J220" s="75"/>
      <c r="K220" s="109"/>
      <c r="L220" s="424"/>
    </row>
    <row r="221" spans="3:12" ht="30.75" thickBot="1" x14ac:dyDescent="0.3">
      <c r="C221" s="122" t="s">
        <v>1310</v>
      </c>
      <c r="D221" s="125" t="s">
        <v>1311</v>
      </c>
      <c r="E221" s="124" t="s">
        <v>98</v>
      </c>
      <c r="F221" s="124" t="s">
        <v>1312</v>
      </c>
      <c r="G221" s="123" t="s">
        <v>1313</v>
      </c>
      <c r="H221" s="129" t="s">
        <v>1314</v>
      </c>
      <c r="I221" s="124" t="s">
        <v>1315</v>
      </c>
      <c r="J221" s="124" t="s">
        <v>710</v>
      </c>
      <c r="K221" s="124" t="s">
        <v>1316</v>
      </c>
      <c r="L221" s="124" t="s">
        <v>1317</v>
      </c>
    </row>
    <row r="222" spans="3:12" x14ac:dyDescent="0.25">
      <c r="C222" s="307" t="s">
        <v>1318</v>
      </c>
      <c r="D222" s="722">
        <v>20</v>
      </c>
      <c r="E222" s="308"/>
      <c r="F222" s="112"/>
      <c r="G222" s="309">
        <f t="shared" ref="G222:G227" si="24">E222*F222</f>
        <v>0</v>
      </c>
      <c r="H222" s="310"/>
      <c r="I222" s="113"/>
      <c r="J222" s="113"/>
      <c r="K222" s="311" t="s">
        <v>57</v>
      </c>
      <c r="L222" s="113"/>
    </row>
    <row r="223" spans="3:12" x14ac:dyDescent="0.25">
      <c r="C223" s="96" t="s">
        <v>1319</v>
      </c>
      <c r="D223" s="723"/>
      <c r="E223" s="194">
        <f>D222</f>
        <v>20</v>
      </c>
      <c r="F223" s="97">
        <v>50</v>
      </c>
      <c r="G223" s="94">
        <f t="shared" si="24"/>
        <v>1000</v>
      </c>
      <c r="H223" s="156" t="s">
        <v>711</v>
      </c>
      <c r="I223" s="95" t="s">
        <v>306</v>
      </c>
      <c r="J223" s="95" t="str">
        <f>VLOOKUP(I223,Presupuesto!$B$11:$C$566,2,0)</f>
        <v>SERVICIOS DE IMPRENTA PUBLIC.Y REPRODUCCION</v>
      </c>
      <c r="K223" s="95" t="str">
        <f>$K$206</f>
        <v>Docencia y Profesorado Universitario</v>
      </c>
      <c r="L223" s="95" t="s">
        <v>720</v>
      </c>
    </row>
    <row r="224" spans="3:12" x14ac:dyDescent="0.25">
      <c r="C224" s="96" t="s">
        <v>1320</v>
      </c>
      <c r="D224" s="723"/>
      <c r="E224" s="194">
        <f>D222</f>
        <v>20</v>
      </c>
      <c r="F224" s="97">
        <v>150</v>
      </c>
      <c r="G224" s="94">
        <f t="shared" si="24"/>
        <v>3000</v>
      </c>
      <c r="H224" s="156" t="s">
        <v>711</v>
      </c>
      <c r="I224" s="95" t="s">
        <v>360</v>
      </c>
      <c r="J224" s="95" t="str">
        <f>VLOOKUP(I224,Presupuesto!$B$11:$C$566,2,0)</f>
        <v>ALIMENTOS B EBIDAS PARA PERSONAS</v>
      </c>
      <c r="K224" s="95" t="str">
        <f t="shared" ref="K224:K227" si="25">$K$206</f>
        <v>Docencia y Profesorado Universitario</v>
      </c>
      <c r="L224" s="95" t="s">
        <v>720</v>
      </c>
    </row>
    <row r="225" spans="3:12" x14ac:dyDescent="0.25">
      <c r="C225" s="96" t="s">
        <v>1321</v>
      </c>
      <c r="D225" s="723"/>
      <c r="E225" s="147">
        <v>1</v>
      </c>
      <c r="F225" s="115">
        <v>24000</v>
      </c>
      <c r="G225" s="94">
        <f t="shared" si="24"/>
        <v>24000</v>
      </c>
      <c r="H225" s="156" t="s">
        <v>711</v>
      </c>
      <c r="I225" s="95" t="s">
        <v>328</v>
      </c>
      <c r="J225" s="95" t="str">
        <f>VLOOKUP(I225,Presupuesto!$B$11:$C$566,2,0)</f>
        <v>PASAJES NACIONALES</v>
      </c>
      <c r="K225" s="95" t="str">
        <f t="shared" si="25"/>
        <v>Docencia y Profesorado Universitario</v>
      </c>
      <c r="L225" s="95" t="s">
        <v>720</v>
      </c>
    </row>
    <row r="226" spans="3:12" x14ac:dyDescent="0.25">
      <c r="C226" s="96" t="s">
        <v>1323</v>
      </c>
      <c r="D226" s="723"/>
      <c r="E226" s="194">
        <f>(D222*25)/500</f>
        <v>1</v>
      </c>
      <c r="F226" s="97">
        <v>85</v>
      </c>
      <c r="G226" s="94">
        <f t="shared" si="24"/>
        <v>85</v>
      </c>
      <c r="H226" s="156" t="s">
        <v>711</v>
      </c>
      <c r="I226" s="95" t="s">
        <v>383</v>
      </c>
      <c r="J226" s="95" t="str">
        <f>VLOOKUP(I226,Presupuesto!$B$11:$C$566,2,0)</f>
        <v>PRODUCTOS PAPEL Y CARTON</v>
      </c>
      <c r="K226" s="95" t="str">
        <f t="shared" si="25"/>
        <v>Docencia y Profesorado Universitario</v>
      </c>
      <c r="L226" s="95" t="s">
        <v>720</v>
      </c>
    </row>
    <row r="227" spans="3:12" ht="15.75" thickBot="1" x14ac:dyDescent="0.3">
      <c r="C227" s="208" t="s">
        <v>1277</v>
      </c>
      <c r="D227" s="209">
        <v>1</v>
      </c>
      <c r="E227" s="312">
        <v>5</v>
      </c>
      <c r="F227" s="101">
        <v>3438</v>
      </c>
      <c r="G227" s="624">
        <f t="shared" si="24"/>
        <v>17190</v>
      </c>
      <c r="H227" s="313" t="s">
        <v>711</v>
      </c>
      <c r="I227" s="314" t="s">
        <v>336</v>
      </c>
      <c r="J227" s="103" t="str">
        <f>VLOOKUP(I227,Presupuesto!$B$11:$C$566,2,0)</f>
        <v>VIATICOS NACIONALES</v>
      </c>
      <c r="K227" s="315" t="str">
        <f t="shared" si="25"/>
        <v>Docencia y Profesorado Universitario</v>
      </c>
      <c r="L227" s="315" t="s">
        <v>720</v>
      </c>
    </row>
    <row r="229" spans="3:12" ht="15.75" thickBot="1" x14ac:dyDescent="0.3"/>
    <row r="230" spans="3:12" ht="15.75" thickBot="1" x14ac:dyDescent="0.3">
      <c r="C230" s="29" t="s">
        <v>1308</v>
      </c>
      <c r="D230" s="30">
        <f>SUM(G237:G241)</f>
        <v>2085</v>
      </c>
      <c r="E230" s="91"/>
      <c r="F230" s="91"/>
      <c r="G230" s="91"/>
      <c r="H230" s="75"/>
      <c r="I230" s="75"/>
      <c r="J230" s="75"/>
      <c r="K230" s="109"/>
      <c r="L230" s="424"/>
    </row>
    <row r="231" spans="3:12" x14ac:dyDescent="0.25">
      <c r="C231" s="69"/>
      <c r="D231" s="31"/>
      <c r="E231" s="91"/>
      <c r="F231" s="91"/>
      <c r="G231" s="91"/>
      <c r="H231" s="75"/>
      <c r="I231" s="75"/>
      <c r="J231" s="75"/>
      <c r="K231" s="109"/>
      <c r="L231" s="424"/>
    </row>
    <row r="232" spans="3:12" x14ac:dyDescent="0.25">
      <c r="C232" s="69"/>
      <c r="D232" s="31"/>
      <c r="E232" s="91"/>
      <c r="F232" s="91"/>
      <c r="G232" s="91"/>
      <c r="H232" s="75"/>
      <c r="I232" s="75"/>
      <c r="J232" s="75"/>
      <c r="K232" s="109"/>
      <c r="L232" s="424"/>
    </row>
    <row r="233" spans="3:12" ht="15.75" x14ac:dyDescent="0.25">
      <c r="C233" s="195" t="s">
        <v>1309</v>
      </c>
      <c r="D233" s="343" t="s">
        <v>1796</v>
      </c>
      <c r="E233" s="91"/>
      <c r="F233" s="91"/>
      <c r="G233" s="91"/>
      <c r="H233" s="75"/>
      <c r="I233" s="75"/>
      <c r="J233" s="75"/>
      <c r="K233" s="109"/>
      <c r="L233" s="424"/>
    </row>
    <row r="234" spans="3:12" ht="18.75" x14ac:dyDescent="0.25">
      <c r="C234" s="202" t="str">
        <f>IFERROR(VLOOKUP(D233,'[2]1. Desarrollo e Innov. Curricu.'!$F:$G,2,FALSE),IFERROR(VLOOKUP(D233,'[2]2. Investigación Científica'!$F:$G,2,FALSE),IFERROR(VLOOKUP(D233,'[2]3. Vinculación Univ. Sociedad'!$F:$G,2,FALSE),IFERROR(VLOOKUP(D233,'[2]4. Docencia y Profesorado Univ.'!$F:$G,2,FALSE),IFERROR(VLOOKUP(D233,'[2]5. Estudiantes y Graduados'!$F:$G,2,FALSE),IFERROR(VLOOKUP(D233,'[2]11. Gestion Administrativa'!$F:$G,2,FALSE),IFERROR(VLOOKUP(D233,'[2]13. Gestión Académica'!$F:$G,2,FALSE),IFERROR(VLOOKUP(D233,'[2]9. Asegura. de la Calid. y M'!$F:$G,2,FALSE),IFERROR(VLOOKUP(D233,'[2]6. Gestión del Conocimiento'!$F:$G,2,FALSE),IFERROR(VLOOKUP(D233,'[2]15. Gobernabilidad y Proceso...'!$F:$G,2,FALSE),IFERROR(VLOOKUP(D233,'[2]12. Gestión del Talento Humano'!$F:$G,2,FALSE),IFERROR(VLOOKUP(D233,'[2]14. Internacional... de la E.S.'!$F:$G,2,FALSE),IFERROR(VLOOKUP(D233,'[2]10. Posgrado'!$F:$G,2,FALSE),IFERROR(VLOOKUP(D233,'[2]17. Gestión TIC'!$F:$G,2,FALSE),IFERROR(VLOOKUP(D233,'[2]16. Desa. del Sistema Educ.Sup.'!$F:$G,2,FALSE),IFERROR(VLOOKUP(D233,'[2]8. Cultura de Inno. Insti...'!$F:$G,2,FALSE),VLOOKUP(D233,'[2]7. Lo Esencial de la Reforma U.'!$F:$G,2,0)))))))))))))))))</f>
        <v xml:space="preserve">Realizar semestralmente jornadas para socializar, actualizar y aplicar políticas de vinculación de la FACES con la Sociedad. </v>
      </c>
      <c r="D234" s="31"/>
      <c r="E234" s="91"/>
      <c r="F234" s="91"/>
      <c r="G234" s="91"/>
      <c r="H234" s="75"/>
      <c r="I234" s="75"/>
      <c r="J234" s="75"/>
      <c r="K234" s="109"/>
      <c r="L234" s="424"/>
    </row>
    <row r="235" spans="3:12" ht="15.75" thickBot="1" x14ac:dyDescent="0.3">
      <c r="C235" s="69"/>
      <c r="D235" s="31"/>
      <c r="E235" s="91"/>
      <c r="F235" s="91"/>
      <c r="G235" s="91"/>
      <c r="H235" s="75"/>
      <c r="I235" s="75"/>
      <c r="J235" s="75"/>
      <c r="K235" s="109"/>
      <c r="L235" s="424"/>
    </row>
    <row r="236" spans="3:12" ht="30.75" thickBot="1" x14ac:dyDescent="0.3">
      <c r="C236" s="122" t="s">
        <v>1310</v>
      </c>
      <c r="D236" s="125" t="s">
        <v>1311</v>
      </c>
      <c r="E236" s="124" t="s">
        <v>98</v>
      </c>
      <c r="F236" s="124" t="s">
        <v>1312</v>
      </c>
      <c r="G236" s="123" t="s">
        <v>1313</v>
      </c>
      <c r="H236" s="129" t="s">
        <v>1314</v>
      </c>
      <c r="I236" s="124" t="s">
        <v>1315</v>
      </c>
      <c r="J236" s="124" t="s">
        <v>710</v>
      </c>
      <c r="K236" s="124" t="s">
        <v>1316</v>
      </c>
      <c r="L236" s="124" t="s">
        <v>1317</v>
      </c>
    </row>
    <row r="237" spans="3:12" x14ac:dyDescent="0.25">
      <c r="C237" s="307" t="s">
        <v>1318</v>
      </c>
      <c r="D237" s="722">
        <v>20</v>
      </c>
      <c r="E237" s="308"/>
      <c r="F237" s="112"/>
      <c r="G237" s="309">
        <f t="shared" ref="G237:G240" si="26">E237*F237</f>
        <v>0</v>
      </c>
      <c r="H237" s="310"/>
      <c r="I237" s="113"/>
      <c r="J237" s="113"/>
      <c r="K237" s="311"/>
      <c r="L237" s="113"/>
    </row>
    <row r="238" spans="3:12" x14ac:dyDescent="0.25">
      <c r="C238" s="96" t="s">
        <v>1320</v>
      </c>
      <c r="D238" s="723"/>
      <c r="E238" s="194">
        <f>D237</f>
        <v>20</v>
      </c>
      <c r="F238" s="97">
        <v>50</v>
      </c>
      <c r="G238" s="94">
        <f t="shared" si="26"/>
        <v>1000</v>
      </c>
      <c r="H238" s="156" t="s">
        <v>702</v>
      </c>
      <c r="I238" s="95" t="s">
        <v>360</v>
      </c>
      <c r="J238" s="95" t="str">
        <f>VLOOKUP(I238,[2]Presupuesto!$B$11:$C$566,2,0)</f>
        <v>ALIMENTOS B EBIDAS PARA PERSONAS</v>
      </c>
      <c r="K238" s="95" t="s">
        <v>53</v>
      </c>
      <c r="L238" s="95" t="s">
        <v>723</v>
      </c>
    </row>
    <row r="239" spans="3:12" x14ac:dyDescent="0.25">
      <c r="C239" s="96" t="s">
        <v>1322</v>
      </c>
      <c r="D239" s="723"/>
      <c r="E239" s="147">
        <v>20</v>
      </c>
      <c r="F239" s="115">
        <v>50</v>
      </c>
      <c r="G239" s="94">
        <f t="shared" si="26"/>
        <v>1000</v>
      </c>
      <c r="H239" s="156" t="s">
        <v>702</v>
      </c>
      <c r="I239" s="95" t="s">
        <v>383</v>
      </c>
      <c r="J239" s="95" t="str">
        <f>VLOOKUP(I239,[2]Presupuesto!$B$11:$C$566,2,0)</f>
        <v>PRODUCTOS PAPEL Y CARTON</v>
      </c>
      <c r="K239" s="95" t="s">
        <v>53</v>
      </c>
      <c r="L239" s="95" t="s">
        <v>723</v>
      </c>
    </row>
    <row r="240" spans="3:12" x14ac:dyDescent="0.25">
      <c r="C240" s="96" t="s">
        <v>1323</v>
      </c>
      <c r="D240" s="723"/>
      <c r="E240" s="194">
        <f>(D237*25)/500</f>
        <v>1</v>
      </c>
      <c r="F240" s="97">
        <v>85</v>
      </c>
      <c r="G240" s="94">
        <f t="shared" si="26"/>
        <v>85</v>
      </c>
      <c r="H240" s="156" t="s">
        <v>702</v>
      </c>
      <c r="I240" s="95" t="s">
        <v>383</v>
      </c>
      <c r="J240" s="95" t="str">
        <f>VLOOKUP(I240,[2]Presupuesto!$B$11:$C$566,2,0)</f>
        <v>PRODUCTOS PAPEL Y CARTON</v>
      </c>
      <c r="K240" s="95" t="s">
        <v>53</v>
      </c>
      <c r="L240" s="95" t="s">
        <v>723</v>
      </c>
    </row>
    <row r="241" spans="3:12" ht="15.75" thickBot="1" x14ac:dyDescent="0.3">
      <c r="C241" s="208" t="s">
        <v>1277</v>
      </c>
      <c r="D241" s="209">
        <v>0</v>
      </c>
      <c r="E241" s="312"/>
      <c r="F241" s="101"/>
      <c r="G241" s="102">
        <f>D241*E241*F241</f>
        <v>0</v>
      </c>
      <c r="H241" s="313"/>
      <c r="I241" s="314"/>
      <c r="J241" s="103"/>
      <c r="K241" s="315"/>
      <c r="L241" s="315"/>
    </row>
    <row r="242" spans="3:12" x14ac:dyDescent="0.25">
      <c r="C242" s="91"/>
      <c r="D242" s="424"/>
      <c r="E242" s="109"/>
      <c r="F242" s="109"/>
      <c r="G242" s="109"/>
      <c r="H242" s="169"/>
      <c r="I242" s="109"/>
      <c r="J242" s="109"/>
      <c r="K242" s="109"/>
      <c r="L242" s="424"/>
    </row>
    <row r="243" spans="3:12" ht="15.75" thickBot="1" x14ac:dyDescent="0.3">
      <c r="C243" s="424"/>
      <c r="D243" s="424"/>
      <c r="E243" s="424"/>
      <c r="F243" s="424"/>
      <c r="G243" s="424"/>
      <c r="H243" s="413"/>
      <c r="I243" s="424"/>
      <c r="J243" s="424"/>
      <c r="K243" s="424"/>
      <c r="L243" s="424"/>
    </row>
    <row r="244" spans="3:12" ht="15.75" thickBot="1" x14ac:dyDescent="0.3">
      <c r="C244" s="29" t="s">
        <v>1308</v>
      </c>
      <c r="D244" s="30">
        <f>SUM(G251:G257)</f>
        <v>10000</v>
      </c>
      <c r="E244" s="91"/>
      <c r="F244" s="91"/>
      <c r="G244" s="91"/>
      <c r="H244" s="75"/>
      <c r="I244" s="75"/>
      <c r="J244" s="75"/>
      <c r="K244" s="109"/>
      <c r="L244" s="424"/>
    </row>
    <row r="245" spans="3:12" x14ac:dyDescent="0.25">
      <c r="C245" s="69"/>
      <c r="D245" s="31"/>
      <c r="E245" s="91"/>
      <c r="F245" s="91"/>
      <c r="G245" s="91"/>
      <c r="H245" s="75"/>
      <c r="I245" s="75"/>
      <c r="J245" s="75"/>
      <c r="K245" s="109"/>
      <c r="L245" s="424"/>
    </row>
    <row r="246" spans="3:12" x14ac:dyDescent="0.25">
      <c r="C246" s="69"/>
      <c r="D246" s="31"/>
      <c r="E246" s="91"/>
      <c r="F246" s="91"/>
      <c r="G246" s="91"/>
      <c r="H246" s="75"/>
      <c r="I246" s="75"/>
      <c r="J246" s="75"/>
      <c r="K246" s="109"/>
      <c r="L246" s="424"/>
    </row>
    <row r="247" spans="3:12" ht="15.75" x14ac:dyDescent="0.25">
      <c r="C247" s="195" t="s">
        <v>1309</v>
      </c>
      <c r="D247" s="343" t="s">
        <v>1790</v>
      </c>
      <c r="E247" s="91"/>
      <c r="F247" s="91"/>
      <c r="G247" s="91"/>
      <c r="H247" s="75"/>
      <c r="I247" s="75"/>
      <c r="J247" s="75"/>
      <c r="K247" s="109"/>
      <c r="L247" s="424"/>
    </row>
    <row r="248" spans="3:12" ht="18.75" x14ac:dyDescent="0.25">
      <c r="C248" s="202" t="str">
        <f>IFERROR(VLOOKUP(D247,'[2]1. Desarrollo e Innov. Curricu.'!$F:$G,2,FALSE),IFERROR(VLOOKUP(D247,'[2]2. Investigación Científica'!$F:$G,2,FALSE),IFERROR(VLOOKUP(D247,'[2]3. Vinculación Univ. Sociedad'!$F:$G,2,FALSE),IFERROR(VLOOKUP(D247,'[2]4. Docencia y Profesorado Univ.'!$F:$G,2,FALSE),IFERROR(VLOOKUP(D247,'[2]5. Estudiantes y Graduados'!$F:$G,2,FALSE),IFERROR(VLOOKUP(D247,'[2]11. Gestion Administrativa'!$F:$G,2,FALSE),IFERROR(VLOOKUP(D247,'[2]13. Gestión Académica'!$F:$G,2,FALSE),IFERROR(VLOOKUP(D247,'[2]9. Asegura. de la Calid. y M'!$F:$G,2,FALSE),IFERROR(VLOOKUP(D247,'[2]6. Gestión del Conocimiento'!$F:$G,2,FALSE),IFERROR(VLOOKUP(D247,'[2]15. Gobernabilidad y Proceso...'!$F:$G,2,FALSE),IFERROR(VLOOKUP(D247,'[2]12. Gestión del Talento Humano'!$F:$G,2,FALSE),IFERROR(VLOOKUP(D247,'[2]14. Internacional... de la E.S.'!$F:$G,2,FALSE),IFERROR(VLOOKUP(D247,'[2]10. Posgrado'!$F:$G,2,FALSE),IFERROR(VLOOKUP(D247,'[2]17. Gestión TIC'!$F:$G,2,FALSE),IFERROR(VLOOKUP(D247,'[2]16. Desa. del Sistema Educ.Sup.'!$F:$G,2,FALSE),IFERROR(VLOOKUP(D247,'[2]8. Cultura de Inno. Insti...'!$F:$G,2,FALSE),VLOOKUP(D247,'[2]7. Lo Esencial de la Reforma U.'!$F:$G,2,0)))))))))))))))))</f>
        <v xml:space="preserve">Mantener en funcionamiento los Comités de Vinculación creados en cada unidad académica para promover y gestionar el desarrollo de proyectos asignados como Carga Académica y regristrados en la Dirección de Vinculación Universidad Sociedad. </v>
      </c>
      <c r="D248" s="31"/>
      <c r="E248" s="91"/>
      <c r="F248" s="91"/>
      <c r="G248" s="91"/>
      <c r="H248" s="75"/>
      <c r="I248" s="75"/>
      <c r="J248" s="75"/>
      <c r="K248" s="109"/>
      <c r="L248" s="424"/>
    </row>
    <row r="249" spans="3:12" ht="15.75" thickBot="1" x14ac:dyDescent="0.3">
      <c r="C249" s="69"/>
      <c r="D249" s="31"/>
      <c r="E249" s="91"/>
      <c r="F249" s="91"/>
      <c r="G249" s="91"/>
      <c r="H249" s="75"/>
      <c r="I249" s="75"/>
      <c r="J249" s="75"/>
      <c r="K249" s="109"/>
      <c r="L249" s="424"/>
    </row>
    <row r="250" spans="3:12" ht="30.75" thickBot="1" x14ac:dyDescent="0.3">
      <c r="C250" s="122" t="s">
        <v>1310</v>
      </c>
      <c r="D250" s="125" t="s">
        <v>1311</v>
      </c>
      <c r="E250" s="124" t="s">
        <v>98</v>
      </c>
      <c r="F250" s="124" t="s">
        <v>1312</v>
      </c>
      <c r="G250" s="123" t="s">
        <v>1313</v>
      </c>
      <c r="H250" s="129" t="s">
        <v>1314</v>
      </c>
      <c r="I250" s="124" t="s">
        <v>1315</v>
      </c>
      <c r="J250" s="124" t="s">
        <v>710</v>
      </c>
      <c r="K250" s="124" t="s">
        <v>1316</v>
      </c>
      <c r="L250" s="124" t="s">
        <v>1317</v>
      </c>
    </row>
    <row r="251" spans="3:12" x14ac:dyDescent="0.25">
      <c r="C251" s="307" t="s">
        <v>1318</v>
      </c>
      <c r="D251" s="722"/>
      <c r="E251" s="308">
        <v>0</v>
      </c>
      <c r="F251" s="112"/>
      <c r="G251" s="309">
        <f t="shared" ref="G251:G256" si="27">E251*F251</f>
        <v>0</v>
      </c>
      <c r="H251" s="310"/>
      <c r="I251" s="113" t="s">
        <v>293</v>
      </c>
      <c r="J251" s="113" t="str">
        <f>VLOOKUP(I251,[2]Presupuesto!$B$11:$C$566,2,0)</f>
        <v>SERVICIOS DE CAPACITACION.</v>
      </c>
      <c r="K251" s="311" t="s">
        <v>53</v>
      </c>
      <c r="L251" s="113" t="s">
        <v>719</v>
      </c>
    </row>
    <row r="252" spans="3:12" x14ac:dyDescent="0.25">
      <c r="C252" s="96" t="s">
        <v>1319</v>
      </c>
      <c r="D252" s="723"/>
      <c r="E252" s="194">
        <f>D251</f>
        <v>0</v>
      </c>
      <c r="F252" s="97"/>
      <c r="G252" s="94">
        <f t="shared" si="27"/>
        <v>0</v>
      </c>
      <c r="H252" s="156"/>
      <c r="I252" s="95" t="s">
        <v>306</v>
      </c>
      <c r="J252" s="95" t="str">
        <f>VLOOKUP(I252,[2]Presupuesto!$B$11:$C$566,2,0)</f>
        <v>SERVICIOS DE IMPRENTA PUBLIC.Y REPRODUCCION</v>
      </c>
      <c r="K252" s="95" t="s">
        <v>53</v>
      </c>
      <c r="L252" s="95" t="s">
        <v>719</v>
      </c>
    </row>
    <row r="253" spans="3:12" x14ac:dyDescent="0.25">
      <c r="C253" s="96" t="s">
        <v>1320</v>
      </c>
      <c r="D253" s="723"/>
      <c r="E253" s="194">
        <f>D251</f>
        <v>0</v>
      </c>
      <c r="F253" s="97"/>
      <c r="G253" s="94">
        <f t="shared" si="27"/>
        <v>0</v>
      </c>
      <c r="H253" s="156"/>
      <c r="I253" s="95" t="s">
        <v>360</v>
      </c>
      <c r="J253" s="95" t="str">
        <f>VLOOKUP(I253,[2]Presupuesto!$B$11:$C$566,2,0)</f>
        <v>ALIMENTOS B EBIDAS PARA PERSONAS</v>
      </c>
      <c r="K253" s="95" t="s">
        <v>53</v>
      </c>
      <c r="L253" s="95" t="s">
        <v>719</v>
      </c>
    </row>
    <row r="254" spans="3:12" x14ac:dyDescent="0.25">
      <c r="C254" s="96" t="s">
        <v>1321</v>
      </c>
      <c r="D254" s="723"/>
      <c r="E254" s="147">
        <v>0</v>
      </c>
      <c r="F254" s="115"/>
      <c r="G254" s="94">
        <f t="shared" si="27"/>
        <v>0</v>
      </c>
      <c r="H254" s="156"/>
      <c r="I254" s="303" t="s">
        <v>328</v>
      </c>
      <c r="J254" s="95" t="str">
        <f>VLOOKUP(I254,[2]Presupuesto!$B$11:$C$566,2,0)</f>
        <v>PASAJES NACIONALES</v>
      </c>
      <c r="K254" s="95" t="s">
        <v>53</v>
      </c>
      <c r="L254" s="95" t="s">
        <v>719</v>
      </c>
    </row>
    <row r="255" spans="3:12" x14ac:dyDescent="0.25">
      <c r="C255" s="96" t="s">
        <v>1322</v>
      </c>
      <c r="D255" s="723"/>
      <c r="E255" s="147">
        <v>40</v>
      </c>
      <c r="F255" s="115">
        <v>250</v>
      </c>
      <c r="G255" s="94">
        <f t="shared" si="27"/>
        <v>10000</v>
      </c>
      <c r="H255" s="156" t="s">
        <v>702</v>
      </c>
      <c r="I255" s="95" t="s">
        <v>383</v>
      </c>
      <c r="J255" s="95" t="str">
        <f>VLOOKUP(I255,[2]Presupuesto!$B$11:$C$566,2,0)</f>
        <v>PRODUCTOS PAPEL Y CARTON</v>
      </c>
      <c r="K255" s="95" t="s">
        <v>53</v>
      </c>
      <c r="L255" s="95" t="s">
        <v>719</v>
      </c>
    </row>
    <row r="256" spans="3:12" x14ac:dyDescent="0.25">
      <c r="C256" s="106" t="s">
        <v>1326</v>
      </c>
      <c r="D256" s="723"/>
      <c r="E256" s="204">
        <v>0</v>
      </c>
      <c r="F256" s="116"/>
      <c r="G256" s="94">
        <f t="shared" si="27"/>
        <v>0</v>
      </c>
      <c r="H256" s="156"/>
      <c r="I256" s="95" t="s">
        <v>450</v>
      </c>
      <c r="J256" s="95" t="str">
        <f>VLOOKUP(I256,[2]Presupuesto!$B$11:$C$566,2,0)</f>
        <v>UTILES DE ESCRITORIO, OFICINA Y ENSE¥ANZA</v>
      </c>
      <c r="K256" s="95" t="s">
        <v>53</v>
      </c>
      <c r="L256" s="95" t="s">
        <v>719</v>
      </c>
    </row>
    <row r="257" spans="3:12" ht="15.75" thickBot="1" x14ac:dyDescent="0.3">
      <c r="C257" s="208" t="s">
        <v>1277</v>
      </c>
      <c r="D257" s="209">
        <v>0</v>
      </c>
      <c r="E257" s="312">
        <v>0</v>
      </c>
      <c r="F257" s="101"/>
      <c r="G257" s="102">
        <f>D257*E257*F257</f>
        <v>0</v>
      </c>
      <c r="H257" s="313"/>
      <c r="I257" s="314" t="s">
        <v>336</v>
      </c>
      <c r="J257" s="103" t="str">
        <f>VLOOKUP(I257,[2]Presupuesto!$B$11:$C$566,2,0)</f>
        <v>VIATICOS NACIONALES</v>
      </c>
      <c r="K257" s="315" t="s">
        <v>53</v>
      </c>
      <c r="L257" s="315" t="s">
        <v>719</v>
      </c>
    </row>
    <row r="258" spans="3:12" x14ac:dyDescent="0.25">
      <c r="C258" s="424"/>
      <c r="D258" s="424"/>
      <c r="E258" s="424"/>
      <c r="F258" s="424"/>
      <c r="G258" s="424"/>
      <c r="H258" s="413"/>
      <c r="I258" s="424"/>
      <c r="J258" s="424"/>
      <c r="K258" s="424"/>
      <c r="L258" s="424"/>
    </row>
    <row r="260" spans="3:12" ht="18.75" x14ac:dyDescent="0.25">
      <c r="C260" s="720" t="s">
        <v>2098</v>
      </c>
      <c r="D260" s="721"/>
      <c r="E260" s="721"/>
      <c r="F260" s="721"/>
      <c r="G260" s="721"/>
      <c r="H260" s="721"/>
      <c r="I260" s="721"/>
      <c r="J260" s="721"/>
      <c r="K260" s="721"/>
    </row>
    <row r="262" spans="3:12" ht="15.75" thickBot="1" x14ac:dyDescent="0.3"/>
    <row r="263" spans="3:12" ht="15.75" thickBot="1" x14ac:dyDescent="0.3">
      <c r="C263" s="29" t="s">
        <v>1308</v>
      </c>
      <c r="D263" s="30">
        <f>SUM(G270:G273)</f>
        <v>30000</v>
      </c>
      <c r="E263" s="91"/>
      <c r="F263" s="91"/>
      <c r="G263" s="91"/>
      <c r="H263" s="75"/>
      <c r="I263" s="75"/>
      <c r="J263" s="75"/>
      <c r="K263" s="109"/>
      <c r="L263" s="424"/>
    </row>
    <row r="264" spans="3:12" x14ac:dyDescent="0.25">
      <c r="C264" s="69"/>
      <c r="D264" s="31"/>
      <c r="E264" s="91"/>
      <c r="F264" s="91"/>
      <c r="G264" s="91"/>
      <c r="H264" s="75"/>
      <c r="I264" s="75"/>
      <c r="J264" s="75"/>
      <c r="K264" s="109"/>
      <c r="L264" s="424"/>
    </row>
    <row r="265" spans="3:12" x14ac:dyDescent="0.25">
      <c r="C265" s="69"/>
      <c r="D265" s="31"/>
      <c r="E265" s="91"/>
      <c r="F265" s="91"/>
      <c r="G265" s="91"/>
      <c r="H265" s="75"/>
      <c r="I265" s="75"/>
      <c r="J265" s="75"/>
      <c r="K265" s="109"/>
      <c r="L265" s="424"/>
    </row>
    <row r="266" spans="3:12" ht="15.75" x14ac:dyDescent="0.25">
      <c r="C266" s="195" t="s">
        <v>1309</v>
      </c>
      <c r="D266" s="343" t="s">
        <v>2101</v>
      </c>
      <c r="E266" s="91"/>
      <c r="F266" s="91"/>
      <c r="G266" s="91"/>
      <c r="H266" s="75"/>
      <c r="I266" s="75"/>
      <c r="J266" s="75"/>
      <c r="K266" s="109"/>
      <c r="L266" s="424"/>
    </row>
    <row r="267" spans="3:12" ht="18.75" x14ac:dyDescent="0.25">
      <c r="C267" s="202" t="str">
        <f>IFERROR(VLOOKUP(D266,'[3]1. Desarrollo e Innov. Curricu.'!$F:$G,2,FALSE),IFERROR(VLOOKUP(D266,'[3]2. Investigación Científica'!$F:$G,2,FALSE),IFERROR(VLOOKUP(D266,'[3]3. Vinculación Univ. Sociedad'!$F:$G,2,FALSE),IFERROR(VLOOKUP(D266,'[3]4. Docencia y Profesorado Univ.'!$F:$G,2,FALSE),IFERROR(VLOOKUP(D266,'[3]5. Estudiantes y Graduados'!$F:$G,2,FALSE),IFERROR(VLOOKUP(D266,'[3]11. Gestion Administrativa'!$F:$G,2,FALSE),IFERROR(VLOOKUP(D266,'[3]13. Gestión Académica'!$F:$G,2,FALSE),IFERROR(VLOOKUP(D266,'[3]9. Asegura. de la Calid. y M'!$F:$G,2,FALSE),IFERROR(VLOOKUP(D266,'[3]6. Gestión del Conocimiento'!$F:$G,2,FALSE),IFERROR(VLOOKUP(D266,'[3]15. Gobernabilidad y Proceso...'!$F:$G,2,FALSE),IFERROR(VLOOKUP(D266,'[3]12. Gestión del Talento Humano'!$F:$G,2,FALSE),IFERROR(VLOOKUP(D266,'[3]14. Internacional... de la E.S.'!$F:$G,2,FALSE),IFERROR(VLOOKUP(D266,'[3]10. Posgrado'!$F:$G,2,FALSE),IFERROR(VLOOKUP(D266,'[3]17. Gestión TIC'!$F:$G,2,FALSE),IFERROR(VLOOKUP(D266,'[3]16. Desa. del Sistema Educ.Sup.'!$F:$G,2,FALSE),IFERROR(VLOOKUP(D266,'[3]8. Cultura de Inno. Insti...'!$F:$G,2,FALSE),VLOOKUP(D266,'[3]7. Lo Esencial de la Reforma U.'!$F:$G,2,0)))))))))))))))))</f>
        <v xml:space="preserve">Implementar cursos, talleres y otras formas de capacitación y formación del personal docente de la Maestría en Ordenamiento y Gestin del Territorio </v>
      </c>
      <c r="D267" s="31"/>
      <c r="E267" s="91"/>
      <c r="F267" s="91"/>
      <c r="G267" s="91"/>
      <c r="H267" s="75"/>
      <c r="I267" s="75"/>
      <c r="J267" s="75"/>
      <c r="K267" s="109"/>
      <c r="L267" s="424"/>
    </row>
    <row r="268" spans="3:12" ht="15.75" thickBot="1" x14ac:dyDescent="0.3">
      <c r="C268" s="69"/>
      <c r="D268" s="31"/>
      <c r="E268" s="91"/>
      <c r="F268" s="91"/>
      <c r="G268" s="91"/>
      <c r="H268" s="75"/>
      <c r="I268" s="75"/>
      <c r="J268" s="75"/>
      <c r="K268" s="109"/>
      <c r="L268" s="424"/>
    </row>
    <row r="269" spans="3:12" ht="30.75" thickBot="1" x14ac:dyDescent="0.3">
      <c r="C269" s="122" t="s">
        <v>1310</v>
      </c>
      <c r="D269" s="125" t="s">
        <v>1311</v>
      </c>
      <c r="E269" s="124" t="s">
        <v>98</v>
      </c>
      <c r="F269" s="124" t="s">
        <v>1312</v>
      </c>
      <c r="G269" s="123" t="s">
        <v>1313</v>
      </c>
      <c r="H269" s="129" t="s">
        <v>1314</v>
      </c>
      <c r="I269" s="124" t="s">
        <v>1315</v>
      </c>
      <c r="J269" s="124" t="s">
        <v>710</v>
      </c>
      <c r="K269" s="124" t="s">
        <v>1316</v>
      </c>
      <c r="L269" s="124" t="s">
        <v>1317</v>
      </c>
    </row>
    <row r="270" spans="3:12" x14ac:dyDescent="0.25">
      <c r="C270" s="307" t="s">
        <v>1318</v>
      </c>
      <c r="D270" s="722"/>
      <c r="E270" s="308">
        <v>1</v>
      </c>
      <c r="F270" s="93">
        <v>16000</v>
      </c>
      <c r="G270" s="309">
        <f t="shared" ref="G270:G272" si="28">E270*F270</f>
        <v>16000</v>
      </c>
      <c r="H270" s="310" t="s">
        <v>711</v>
      </c>
      <c r="I270" s="113" t="s">
        <v>293</v>
      </c>
      <c r="J270" s="113" t="str">
        <f>VLOOKUP(I270,[3]Presupuesto!$B$11:$C$566,2,0)</f>
        <v>SERVICIOS DE CAPACITACION.</v>
      </c>
      <c r="K270" s="311" t="s">
        <v>74</v>
      </c>
      <c r="L270" s="113" t="s">
        <v>718</v>
      </c>
    </row>
    <row r="271" spans="3:12" x14ac:dyDescent="0.25">
      <c r="C271" s="96" t="s">
        <v>1321</v>
      </c>
      <c r="D271" s="723"/>
      <c r="E271" s="147">
        <v>1</v>
      </c>
      <c r="F271" s="97">
        <v>12000</v>
      </c>
      <c r="G271" s="94">
        <f t="shared" si="28"/>
        <v>12000</v>
      </c>
      <c r="H271" s="156" t="s">
        <v>711</v>
      </c>
      <c r="I271" s="95" t="s">
        <v>328</v>
      </c>
      <c r="J271" s="95" t="str">
        <f>VLOOKUP(I271,[3]Presupuesto!$B$11:$C$566,2,0)</f>
        <v>PASAJES NACIONALES</v>
      </c>
      <c r="K271" s="95" t="s">
        <v>74</v>
      </c>
      <c r="L271" s="95" t="s">
        <v>719</v>
      </c>
    </row>
    <row r="272" spans="3:12" x14ac:dyDescent="0.25">
      <c r="C272" s="96" t="s">
        <v>1322</v>
      </c>
      <c r="D272" s="723"/>
      <c r="E272" s="147">
        <v>1</v>
      </c>
      <c r="F272" s="97">
        <v>2000</v>
      </c>
      <c r="G272" s="94">
        <f t="shared" si="28"/>
        <v>2000</v>
      </c>
      <c r="H272" s="156" t="s">
        <v>711</v>
      </c>
      <c r="I272" s="95" t="s">
        <v>383</v>
      </c>
      <c r="J272" s="95" t="str">
        <f>VLOOKUP(I272,[3]Presupuesto!$B$11:$C$566,2,0)</f>
        <v>PRODUCTOS PAPEL Y CARTON</v>
      </c>
      <c r="K272" s="95" t="s">
        <v>74</v>
      </c>
      <c r="L272" s="95" t="s">
        <v>719</v>
      </c>
    </row>
    <row r="273" spans="3:12" ht="15.75" thickBot="1" x14ac:dyDescent="0.3">
      <c r="C273" s="208" t="s">
        <v>1277</v>
      </c>
      <c r="D273" s="209">
        <v>0</v>
      </c>
      <c r="E273" s="312">
        <v>0</v>
      </c>
      <c r="F273" s="101"/>
      <c r="G273" s="102">
        <f>D273*E273*F273</f>
        <v>0</v>
      </c>
      <c r="H273" s="313"/>
      <c r="I273" s="314" t="s">
        <v>336</v>
      </c>
      <c r="J273" s="103" t="str">
        <f>VLOOKUP(I273,[3]Presupuesto!$B$11:$C$566,2,0)</f>
        <v>VIATICOS NACIONALES</v>
      </c>
      <c r="K273" s="315" t="s">
        <v>74</v>
      </c>
      <c r="L273" s="315" t="s">
        <v>719</v>
      </c>
    </row>
    <row r="276" spans="3:12" ht="18.75" x14ac:dyDescent="0.25">
      <c r="C276" s="720" t="s">
        <v>2181</v>
      </c>
      <c r="D276" s="721"/>
      <c r="E276" s="721"/>
      <c r="F276" s="721"/>
      <c r="G276" s="721"/>
      <c r="H276" s="721"/>
      <c r="I276" s="721"/>
      <c r="J276" s="721"/>
      <c r="K276" s="721"/>
    </row>
    <row r="277" spans="3:12" ht="15.75" thickBot="1" x14ac:dyDescent="0.3"/>
    <row r="278" spans="3:12" ht="15.75" thickBot="1" x14ac:dyDescent="0.3">
      <c r="C278" s="29" t="s">
        <v>1308</v>
      </c>
      <c r="D278" s="30">
        <f>SUM(G285:G292)</f>
        <v>84560</v>
      </c>
      <c r="E278" s="91"/>
      <c r="F278" s="91"/>
      <c r="G278" s="91"/>
      <c r="H278" s="75"/>
      <c r="I278" s="75"/>
      <c r="J278" s="75"/>
      <c r="K278" s="109"/>
      <c r="L278" s="424"/>
    </row>
    <row r="279" spans="3:12" x14ac:dyDescent="0.25">
      <c r="C279" s="69"/>
      <c r="D279" s="31"/>
      <c r="E279" s="91"/>
      <c r="F279" s="91"/>
      <c r="G279" s="91"/>
      <c r="H279" s="75"/>
      <c r="I279" s="75"/>
      <c r="J279" s="75"/>
      <c r="K279" s="109"/>
      <c r="L279" s="424"/>
    </row>
    <row r="280" spans="3:12" x14ac:dyDescent="0.25">
      <c r="C280" s="69"/>
      <c r="D280" s="31"/>
      <c r="E280" s="91"/>
      <c r="F280" s="91"/>
      <c r="G280" s="91"/>
      <c r="H280" s="75"/>
      <c r="I280" s="75"/>
      <c r="J280" s="75"/>
      <c r="K280" s="109"/>
      <c r="L280" s="424"/>
    </row>
    <row r="281" spans="3:12" ht="15.75" x14ac:dyDescent="0.25">
      <c r="C281" s="195" t="s">
        <v>1309</v>
      </c>
      <c r="D281" s="681" t="s">
        <v>2182</v>
      </c>
      <c r="E281" s="91"/>
      <c r="F281" s="91"/>
      <c r="G281" s="659"/>
      <c r="H281" s="75"/>
      <c r="I281" s="75"/>
      <c r="J281" s="75"/>
      <c r="K281" s="109"/>
      <c r="L281" s="424"/>
    </row>
    <row r="282" spans="3:12" ht="18.75" x14ac:dyDescent="0.25">
      <c r="C282" s="202" t="str">
        <f>IFERROR(VLOOKUP(D281,'[4]1. Desarrollo e Innov. Curricu.'!$F:$G,2,FALSE),IFERROR(VLOOKUP(D281,'[4]2. Investigación Científica'!$F:$G,2,FALSE),IFERROR(VLOOKUP(D281,'[4]3. Vinculación Univ. Sociedad'!$F:$G,2,FALSE),IFERROR(VLOOKUP(D281,'[4]4. Docencia y Profesorado Univ.'!$F:$G,2,FALSE),IFERROR(VLOOKUP(D281,'[4]5. Estudiantes y Graduados'!$F:$G,2,FALSE),IFERROR(VLOOKUP(D281,'[4]11. Gestion Administrativa'!$F:$G,2,FALSE),IFERROR(VLOOKUP(D281,'[4]13. Gestión Académica'!$F:$G,2,FALSE),IFERROR(VLOOKUP(D281,'[4]9. Asegura. de la Calid. y M'!$F:$G,2,FALSE),IFERROR(VLOOKUP(D281,'[4]6. Gestión del Conocimiento'!$F:$G,2,FALSE),IFERROR(VLOOKUP(D281,'[4]15. Gobernabilidad y Proceso...'!$F:$G,2,FALSE),IFERROR(VLOOKUP(D281,'[4]='!$F:$G,2,FALSE),IFERROR(VLOOKUP(D281,'[4]14. Internacional... de la E.S.'!$F:$G,2,FALSE),IFERROR(VLOOKUP(D281,'[4]10. Posgrado'!$F:$G,2,FALSE),IFERROR(VLOOKUP(D281,'[4]17. Gestión TIC'!$F:$G,2,FALSE),IFERROR(VLOOKUP(D281,'[4]16. Desa. del Sistema Educ.Sup.'!$F:$G,2,FALSE),IFERROR(VLOOKUP(D281,'[4]8. Cultura de Inno. Insti...'!$F:$G,2,FALSE),VLOOKUP(D281,'[4]7.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282" s="31"/>
      <c r="E282" s="91"/>
      <c r="F282" s="91"/>
      <c r="G282" s="91"/>
      <c r="H282" s="75"/>
      <c r="I282" s="75"/>
      <c r="J282" s="75"/>
      <c r="K282" s="109"/>
      <c r="L282" s="424"/>
    </row>
    <row r="283" spans="3:12" ht="15.75" thickBot="1" x14ac:dyDescent="0.3">
      <c r="C283" s="69" t="s">
        <v>2183</v>
      </c>
      <c r="D283" s="31"/>
      <c r="E283" s="91"/>
      <c r="F283" s="91"/>
      <c r="G283" s="91"/>
      <c r="H283" s="75"/>
      <c r="I283" s="75"/>
      <c r="J283" s="75"/>
      <c r="K283" s="109"/>
      <c r="L283" s="424"/>
    </row>
    <row r="284" spans="3:12" ht="30.75" thickBot="1" x14ac:dyDescent="0.3">
      <c r="C284" s="122" t="s">
        <v>1310</v>
      </c>
      <c r="D284" s="125" t="s">
        <v>1311</v>
      </c>
      <c r="E284" s="124" t="s">
        <v>98</v>
      </c>
      <c r="F284" s="124" t="s">
        <v>1312</v>
      </c>
      <c r="G284" s="123" t="s">
        <v>1313</v>
      </c>
      <c r="H284" s="129" t="s">
        <v>1314</v>
      </c>
      <c r="I284" s="124" t="s">
        <v>1315</v>
      </c>
      <c r="J284" s="124" t="s">
        <v>710</v>
      </c>
      <c r="K284" s="124" t="s">
        <v>1316</v>
      </c>
      <c r="L284" s="124" t="s">
        <v>1317</v>
      </c>
    </row>
    <row r="285" spans="3:12" x14ac:dyDescent="0.25">
      <c r="C285" s="307" t="s">
        <v>1318</v>
      </c>
      <c r="D285" s="722">
        <v>20</v>
      </c>
      <c r="E285" s="308">
        <v>3</v>
      </c>
      <c r="F285" s="112">
        <f>645*22</f>
        <v>14190</v>
      </c>
      <c r="G285" s="309">
        <f t="shared" ref="G285:G291" si="29">E285*F285</f>
        <v>42570</v>
      </c>
      <c r="H285" s="310" t="s">
        <v>711</v>
      </c>
      <c r="I285" s="113" t="s">
        <v>293</v>
      </c>
      <c r="J285" s="113" t="str">
        <f>VLOOKUP(I285,[4]Presupuesto!$B$11:$C$566,2,0)</f>
        <v>SERVICIOS DE CAPACITACION.</v>
      </c>
      <c r="K285" s="311" t="s">
        <v>49</v>
      </c>
      <c r="L285" s="113" t="s">
        <v>724</v>
      </c>
    </row>
    <row r="286" spans="3:12" x14ac:dyDescent="0.25">
      <c r="C286" s="96" t="s">
        <v>1319</v>
      </c>
      <c r="D286" s="723"/>
      <c r="E286" s="194">
        <v>10</v>
      </c>
      <c r="F286" s="97">
        <v>500</v>
      </c>
      <c r="G286" s="94">
        <f t="shared" si="29"/>
        <v>5000</v>
      </c>
      <c r="H286" s="156" t="s">
        <v>711</v>
      </c>
      <c r="I286" s="95" t="s">
        <v>306</v>
      </c>
      <c r="J286" s="95" t="str">
        <f>VLOOKUP(I286,[4]Presupuesto!$B$11:$C$566,2,0)</f>
        <v>SERVICIOS DE IMPRENTA PUBLIC.Y REPRODUCCION</v>
      </c>
      <c r="K286" s="95" t="s">
        <v>49</v>
      </c>
      <c r="L286" s="95" t="s">
        <v>724</v>
      </c>
    </row>
    <row r="287" spans="3:12" x14ac:dyDescent="0.25">
      <c r="C287" s="96" t="s">
        <v>1320</v>
      </c>
      <c r="D287" s="723"/>
      <c r="E287" s="194">
        <f>20*(11*2)</f>
        <v>440</v>
      </c>
      <c r="F287" s="97">
        <v>80</v>
      </c>
      <c r="G287" s="94">
        <f t="shared" si="29"/>
        <v>35200</v>
      </c>
      <c r="H287" s="156" t="s">
        <v>711</v>
      </c>
      <c r="I287" s="95" t="s">
        <v>360</v>
      </c>
      <c r="J287" s="95" t="str">
        <f>VLOOKUP(I287,[4]Presupuesto!$B$11:$C$566,2,0)</f>
        <v>ALIMENTOS B EBIDAS PARA PERSONAS</v>
      </c>
      <c r="K287" s="95" t="s">
        <v>49</v>
      </c>
      <c r="L287" s="95" t="s">
        <v>724</v>
      </c>
    </row>
    <row r="288" spans="3:12" x14ac:dyDescent="0.25">
      <c r="C288" s="96" t="s">
        <v>1322</v>
      </c>
      <c r="D288" s="723"/>
      <c r="E288" s="147">
        <v>2</v>
      </c>
      <c r="F288" s="115">
        <v>250</v>
      </c>
      <c r="G288" s="94">
        <f t="shared" si="29"/>
        <v>500</v>
      </c>
      <c r="H288" s="156" t="s">
        <v>711</v>
      </c>
      <c r="I288" s="95" t="s">
        <v>383</v>
      </c>
      <c r="J288" s="95" t="str">
        <f>VLOOKUP(I288,[4]Presupuesto!$B$11:$C$566,2,0)</f>
        <v>PRODUCTOS PAPEL Y CARTON</v>
      </c>
      <c r="K288" s="95" t="s">
        <v>49</v>
      </c>
      <c r="L288" s="95" t="s">
        <v>724</v>
      </c>
    </row>
    <row r="289" spans="3:12" x14ac:dyDescent="0.25">
      <c r="C289" s="96" t="s">
        <v>1323</v>
      </c>
      <c r="D289" s="723"/>
      <c r="E289" s="194">
        <v>2</v>
      </c>
      <c r="F289" s="97">
        <v>85</v>
      </c>
      <c r="G289" s="94">
        <f t="shared" si="29"/>
        <v>170</v>
      </c>
      <c r="H289" s="156" t="s">
        <v>711</v>
      </c>
      <c r="I289" s="95" t="s">
        <v>383</v>
      </c>
      <c r="J289" s="95" t="str">
        <f>VLOOKUP(I289,[4]Presupuesto!$B$11:$C$566,2,0)</f>
        <v>PRODUCTOS PAPEL Y CARTON</v>
      </c>
      <c r="K289" s="95" t="s">
        <v>49</v>
      </c>
      <c r="L289" s="95" t="s">
        <v>724</v>
      </c>
    </row>
    <row r="290" spans="3:12" x14ac:dyDescent="0.25">
      <c r="C290" s="96" t="s">
        <v>1324</v>
      </c>
      <c r="D290" s="723"/>
      <c r="E290" s="194">
        <v>20</v>
      </c>
      <c r="F290" s="97">
        <v>36</v>
      </c>
      <c r="G290" s="94">
        <f t="shared" si="29"/>
        <v>720</v>
      </c>
      <c r="H290" s="156" t="s">
        <v>711</v>
      </c>
      <c r="I290" s="95" t="s">
        <v>450</v>
      </c>
      <c r="J290" s="95" t="str">
        <f>VLOOKUP(I290,[4]Presupuesto!$B$11:$C$566,2,0)</f>
        <v>UTILES DE ESCRITORIO, OFICINA Y ENSE¥ANZA</v>
      </c>
      <c r="K290" s="95" t="s">
        <v>49</v>
      </c>
      <c r="L290" s="95" t="s">
        <v>724</v>
      </c>
    </row>
    <row r="291" spans="3:12" x14ac:dyDescent="0.25">
      <c r="C291" s="96" t="s">
        <v>1325</v>
      </c>
      <c r="D291" s="723"/>
      <c r="E291" s="194">
        <v>5</v>
      </c>
      <c r="F291" s="97">
        <v>80</v>
      </c>
      <c r="G291" s="94">
        <f t="shared" si="29"/>
        <v>400</v>
      </c>
      <c r="H291" s="156" t="s">
        <v>711</v>
      </c>
      <c r="I291" s="95" t="s">
        <v>450</v>
      </c>
      <c r="J291" s="95" t="str">
        <f>VLOOKUP(I291,[4]Presupuesto!$B$11:$C$566,2,0)</f>
        <v>UTILES DE ESCRITORIO, OFICINA Y ENSE¥ANZA</v>
      </c>
      <c r="K291" s="95" t="s">
        <v>49</v>
      </c>
      <c r="L291" s="95" t="s">
        <v>724</v>
      </c>
    </row>
    <row r="292" spans="3:12" ht="15.75" thickBot="1" x14ac:dyDescent="0.3">
      <c r="C292" s="208" t="s">
        <v>1277</v>
      </c>
      <c r="D292" s="209">
        <v>0</v>
      </c>
      <c r="E292" s="312">
        <v>0</v>
      </c>
      <c r="F292" s="101"/>
      <c r="G292" s="102">
        <f>D292*E292*F292</f>
        <v>0</v>
      </c>
      <c r="H292" s="313"/>
      <c r="I292" s="314"/>
      <c r="J292" s="103"/>
      <c r="K292" s="315"/>
      <c r="L292" s="315"/>
    </row>
    <row r="293" spans="3:12" x14ac:dyDescent="0.25">
      <c r="C293" s="91"/>
      <c r="D293" s="424"/>
      <c r="E293" s="109"/>
      <c r="F293" s="109"/>
      <c r="G293" s="109"/>
      <c r="H293" s="169"/>
      <c r="I293" s="109"/>
      <c r="J293" s="109"/>
      <c r="K293" s="109"/>
      <c r="L293" s="424"/>
    </row>
    <row r="294" spans="3:12" ht="15.75" thickBot="1" x14ac:dyDescent="0.3">
      <c r="C294" s="424"/>
      <c r="D294" s="424"/>
      <c r="E294" s="424"/>
      <c r="F294" s="424"/>
      <c r="G294" s="424"/>
      <c r="H294" s="413"/>
      <c r="I294" s="424"/>
      <c r="J294" s="424"/>
      <c r="K294" s="424"/>
      <c r="L294" s="424"/>
    </row>
    <row r="295" spans="3:12" ht="15.75" thickBot="1" x14ac:dyDescent="0.3">
      <c r="C295" s="29" t="s">
        <v>1308</v>
      </c>
      <c r="D295" s="30">
        <f>SUM(G302:G310)</f>
        <v>177620</v>
      </c>
      <c r="E295" s="91"/>
      <c r="F295" s="91"/>
      <c r="G295" s="91"/>
      <c r="H295" s="75"/>
      <c r="I295" s="75"/>
      <c r="J295" s="75"/>
      <c r="K295" s="109"/>
      <c r="L295" s="424"/>
    </row>
    <row r="296" spans="3:12" x14ac:dyDescent="0.25">
      <c r="C296" s="69"/>
      <c r="D296" s="31"/>
      <c r="E296" s="91"/>
      <c r="F296" s="91"/>
      <c r="G296" s="91"/>
      <c r="H296" s="75"/>
      <c r="I296" s="75"/>
      <c r="J296" s="75"/>
      <c r="K296" s="109"/>
      <c r="L296" s="424"/>
    </row>
    <row r="297" spans="3:12" x14ac:dyDescent="0.25">
      <c r="C297" s="69"/>
      <c r="D297" s="31"/>
      <c r="E297" s="91"/>
      <c r="F297" s="91"/>
      <c r="G297" s="91"/>
      <c r="H297" s="75"/>
      <c r="I297" s="75"/>
      <c r="J297" s="75"/>
      <c r="K297" s="109"/>
      <c r="L297" s="424"/>
    </row>
    <row r="298" spans="3:12" ht="15.75" x14ac:dyDescent="0.25">
      <c r="C298" s="195" t="s">
        <v>1309</v>
      </c>
      <c r="D298" s="681" t="s">
        <v>2182</v>
      </c>
      <c r="E298" s="91"/>
      <c r="F298" s="91"/>
      <c r="G298" s="91"/>
      <c r="H298" s="75"/>
      <c r="I298" s="75"/>
      <c r="J298" s="75"/>
      <c r="K298" s="109"/>
      <c r="L298" s="424"/>
    </row>
    <row r="299" spans="3:12" ht="18.75" x14ac:dyDescent="0.25">
      <c r="C299" s="202" t="str">
        <f>IFERROR(VLOOKUP(D298,'[4]1. Desarrollo e Innov. Curricu.'!$F:$G,2,FALSE),IFERROR(VLOOKUP(D298,'[4]2. Investigación Científica'!$F:$G,2,FALSE),IFERROR(VLOOKUP(D298,'[4]3. Vinculación Univ. Sociedad'!$F:$G,2,FALSE),IFERROR(VLOOKUP(D298,'[4]4. Docencia y Profesorado Univ.'!$F:$G,2,FALSE),IFERROR(VLOOKUP(D298,'[4]5. Estudiantes y Graduados'!$F:$G,2,FALSE),IFERROR(VLOOKUP(D298,'[4]11. Gestion Administrativa'!$F:$G,2,FALSE),IFERROR(VLOOKUP(D298,'[4]13. Gestión Académica'!$F:$G,2,FALSE),IFERROR(VLOOKUP(D298,'[4]9. Asegura. de la Calid. y M'!$F:$G,2,FALSE),IFERROR(VLOOKUP(D298,'[4]6. Gestión del Conocimiento'!$F:$G,2,FALSE),IFERROR(VLOOKUP(D298,'[4]15. Gobernabilidad y Proceso...'!$F:$G,2,FALSE),IFERROR(VLOOKUP(D298,'[4]='!$F:$G,2,FALSE),IFERROR(VLOOKUP(D298,'[4]14. Internacional... de la E.S.'!$F:$G,2,FALSE),IFERROR(VLOOKUP(D298,'[4]10. Posgrado'!$F:$G,2,FALSE),IFERROR(VLOOKUP(D298,'[4]17. Gestión TIC'!$F:$G,2,FALSE),IFERROR(VLOOKUP(D298,'[4]16. Desa. del Sistema Educ.Sup.'!$F:$G,2,FALSE),IFERROR(VLOOKUP(D298,'[4]8. Cultura de Inno. Insti...'!$F:$G,2,FALSE),VLOOKUP(D298,'[4]7.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299" s="31"/>
      <c r="E299" s="91"/>
      <c r="F299" s="91"/>
      <c r="G299" s="91"/>
      <c r="H299" s="75"/>
      <c r="I299" s="75"/>
      <c r="J299" s="75"/>
      <c r="K299" s="109"/>
      <c r="L299" s="424"/>
    </row>
    <row r="300" spans="3:12" ht="16.5" thickBot="1" x14ac:dyDescent="0.3">
      <c r="C300" s="687" t="s">
        <v>2185</v>
      </c>
      <c r="D300" s="31"/>
      <c r="E300" s="91"/>
      <c r="F300" s="91"/>
      <c r="G300" s="91"/>
      <c r="H300" s="75"/>
      <c r="I300" s="75"/>
      <c r="J300" s="75"/>
      <c r="K300" s="109"/>
      <c r="L300" s="424"/>
    </row>
    <row r="301" spans="3:12" ht="30.75" thickBot="1" x14ac:dyDescent="0.3">
      <c r="C301" s="122" t="s">
        <v>1310</v>
      </c>
      <c r="D301" s="125" t="s">
        <v>1311</v>
      </c>
      <c r="E301" s="124" t="s">
        <v>98</v>
      </c>
      <c r="F301" s="124" t="s">
        <v>1312</v>
      </c>
      <c r="G301" s="123" t="s">
        <v>1313</v>
      </c>
      <c r="H301" s="129" t="s">
        <v>1314</v>
      </c>
      <c r="I301" s="124" t="s">
        <v>1315</v>
      </c>
      <c r="J301" s="124" t="s">
        <v>710</v>
      </c>
      <c r="K301" s="124" t="s">
        <v>1316</v>
      </c>
      <c r="L301" s="677" t="s">
        <v>1317</v>
      </c>
    </row>
    <row r="302" spans="3:12" x14ac:dyDescent="0.25">
      <c r="C302" s="307" t="s">
        <v>1318</v>
      </c>
      <c r="D302" s="722">
        <v>10</v>
      </c>
      <c r="E302" s="308">
        <v>2</v>
      </c>
      <c r="F302" s="112">
        <v>14190</v>
      </c>
      <c r="G302" s="309">
        <f t="shared" ref="G302:G309" si="30">E302*F302</f>
        <v>28380</v>
      </c>
      <c r="H302" s="310" t="s">
        <v>711</v>
      </c>
      <c r="I302" s="113" t="s">
        <v>293</v>
      </c>
      <c r="J302" s="113" t="str">
        <f>VLOOKUP(I302,[4]Presupuesto!$B$11:$C$566,2,0)</f>
        <v>SERVICIOS DE CAPACITACION.</v>
      </c>
      <c r="K302" s="673" t="s">
        <v>49</v>
      </c>
      <c r="L302" s="678" t="s">
        <v>728</v>
      </c>
    </row>
    <row r="303" spans="3:12" x14ac:dyDescent="0.25">
      <c r="C303" s="96" t="s">
        <v>1319</v>
      </c>
      <c r="D303" s="723"/>
      <c r="E303" s="194">
        <v>10</v>
      </c>
      <c r="F303" s="97">
        <v>500</v>
      </c>
      <c r="G303" s="94">
        <f t="shared" si="30"/>
        <v>5000</v>
      </c>
      <c r="H303" s="156" t="s">
        <v>711</v>
      </c>
      <c r="I303" s="95" t="s">
        <v>306</v>
      </c>
      <c r="J303" s="95" t="str">
        <f>VLOOKUP(I303,[4]Presupuesto!$B$11:$C$566,2,0)</f>
        <v>SERVICIOS DE IMPRENTA PUBLIC.Y REPRODUCCION</v>
      </c>
      <c r="K303" s="674" t="s">
        <v>49</v>
      </c>
      <c r="L303" s="679" t="s">
        <v>728</v>
      </c>
    </row>
    <row r="304" spans="3:12" x14ac:dyDescent="0.25">
      <c r="C304" s="96" t="s">
        <v>1320</v>
      </c>
      <c r="D304" s="723"/>
      <c r="E304" s="194">
        <f>10*(11*2)</f>
        <v>220</v>
      </c>
      <c r="F304" s="97">
        <v>80</v>
      </c>
      <c r="G304" s="94">
        <f t="shared" si="30"/>
        <v>17600</v>
      </c>
      <c r="H304" s="156" t="s">
        <v>711</v>
      </c>
      <c r="I304" s="95" t="s">
        <v>360</v>
      </c>
      <c r="J304" s="95" t="str">
        <f>VLOOKUP(I304,[4]Presupuesto!$B$11:$C$566,2,0)</f>
        <v>ALIMENTOS B EBIDAS PARA PERSONAS</v>
      </c>
      <c r="K304" s="674" t="s">
        <v>49</v>
      </c>
      <c r="L304" s="679" t="s">
        <v>728</v>
      </c>
    </row>
    <row r="305" spans="3:12" x14ac:dyDescent="0.25">
      <c r="C305" s="660" t="s">
        <v>2186</v>
      </c>
      <c r="D305" s="723"/>
      <c r="E305" s="661">
        <f>11*(2)</f>
        <v>22</v>
      </c>
      <c r="F305" s="662">
        <v>675</v>
      </c>
      <c r="G305" s="663">
        <f t="shared" si="30"/>
        <v>14850</v>
      </c>
      <c r="H305" s="664" t="s">
        <v>711</v>
      </c>
      <c r="I305" s="665" t="s">
        <v>328</v>
      </c>
      <c r="J305" s="667" t="str">
        <f>VLOOKUP(I305,[4]Presupuesto!$B$11:$C$566,2,0)</f>
        <v>PASAJES NACIONALES</v>
      </c>
      <c r="K305" s="675" t="s">
        <v>49</v>
      </c>
      <c r="L305" s="680" t="s">
        <v>728</v>
      </c>
    </row>
    <row r="306" spans="3:12" x14ac:dyDescent="0.25">
      <c r="C306" s="96" t="s">
        <v>1322</v>
      </c>
      <c r="D306" s="723"/>
      <c r="E306" s="147">
        <v>2</v>
      </c>
      <c r="F306" s="115">
        <v>250</v>
      </c>
      <c r="G306" s="94">
        <f t="shared" si="30"/>
        <v>500</v>
      </c>
      <c r="H306" s="156" t="s">
        <v>711</v>
      </c>
      <c r="I306" s="95" t="s">
        <v>383</v>
      </c>
      <c r="J306" s="95" t="str">
        <f>VLOOKUP(I306,[4]Presupuesto!$B$11:$C$566,2,0)</f>
        <v>PRODUCTOS PAPEL Y CARTON</v>
      </c>
      <c r="K306" s="674" t="s">
        <v>49</v>
      </c>
      <c r="L306" s="679" t="s">
        <v>728</v>
      </c>
    </row>
    <row r="307" spans="3:12" x14ac:dyDescent="0.25">
      <c r="C307" s="96" t="s">
        <v>1323</v>
      </c>
      <c r="D307" s="723"/>
      <c r="E307" s="194">
        <v>2</v>
      </c>
      <c r="F307" s="97">
        <v>85</v>
      </c>
      <c r="G307" s="94">
        <f t="shared" si="30"/>
        <v>170</v>
      </c>
      <c r="H307" s="156" t="s">
        <v>711</v>
      </c>
      <c r="I307" s="95" t="s">
        <v>383</v>
      </c>
      <c r="J307" s="95" t="str">
        <f>VLOOKUP(I307,[4]Presupuesto!$B$11:$C$566,2,0)</f>
        <v>PRODUCTOS PAPEL Y CARTON</v>
      </c>
      <c r="K307" s="674" t="s">
        <v>49</v>
      </c>
      <c r="L307" s="679" t="s">
        <v>728</v>
      </c>
    </row>
    <row r="308" spans="3:12" x14ac:dyDescent="0.25">
      <c r="C308" s="96" t="s">
        <v>1324</v>
      </c>
      <c r="D308" s="723"/>
      <c r="E308" s="194">
        <v>20</v>
      </c>
      <c r="F308" s="97">
        <v>36</v>
      </c>
      <c r="G308" s="94">
        <f t="shared" si="30"/>
        <v>720</v>
      </c>
      <c r="H308" s="156" t="s">
        <v>711</v>
      </c>
      <c r="I308" s="95" t="s">
        <v>450</v>
      </c>
      <c r="J308" s="95" t="str">
        <f>VLOOKUP(I308,[4]Presupuesto!$B$11:$C$566,2,0)</f>
        <v>UTILES DE ESCRITORIO, OFICINA Y ENSE¥ANZA</v>
      </c>
      <c r="K308" s="674" t="s">
        <v>49</v>
      </c>
      <c r="L308" s="679" t="s">
        <v>728</v>
      </c>
    </row>
    <row r="309" spans="3:12" x14ac:dyDescent="0.25">
      <c r="C309" s="96" t="s">
        <v>1325</v>
      </c>
      <c r="D309" s="723"/>
      <c r="E309" s="194">
        <v>5</v>
      </c>
      <c r="F309" s="97">
        <v>80</v>
      </c>
      <c r="G309" s="94">
        <f t="shared" si="30"/>
        <v>400</v>
      </c>
      <c r="H309" s="156" t="s">
        <v>711</v>
      </c>
      <c r="I309" s="95" t="s">
        <v>450</v>
      </c>
      <c r="J309" s="95" t="str">
        <f>VLOOKUP(I309,[4]Presupuesto!$B$11:$C$566,2,0)</f>
        <v>UTILES DE ESCRITORIO, OFICINA Y ENSE¥ANZA</v>
      </c>
      <c r="K309" s="674" t="s">
        <v>49</v>
      </c>
      <c r="L309" s="679" t="s">
        <v>728</v>
      </c>
    </row>
    <row r="310" spans="3:12" ht="15.75" thickBot="1" x14ac:dyDescent="0.3">
      <c r="C310" s="208" t="s">
        <v>1273</v>
      </c>
      <c r="D310" s="209">
        <v>1</v>
      </c>
      <c r="E310" s="312">
        <f>11*5</f>
        <v>55</v>
      </c>
      <c r="F310" s="101">
        <f>HLOOKUP(C310,$AH$2:$BU$3,2,0)</f>
        <v>2000</v>
      </c>
      <c r="G310" s="102">
        <f>D310*E310*F310</f>
        <v>110000</v>
      </c>
      <c r="H310" s="313" t="s">
        <v>711</v>
      </c>
      <c r="I310" s="314" t="s">
        <v>336</v>
      </c>
      <c r="J310" s="103" t="str">
        <f>VLOOKUP(I310,[4]Presupuesto!$B$11:$C$566,2,0)</f>
        <v>VIATICOS NACIONALES</v>
      </c>
      <c r="K310" s="676" t="s">
        <v>49</v>
      </c>
      <c r="L310" s="103" t="s">
        <v>728</v>
      </c>
    </row>
    <row r="311" spans="3:12" x14ac:dyDescent="0.25">
      <c r="C311" s="424"/>
      <c r="D311" s="424"/>
      <c r="E311" s="424"/>
      <c r="F311" s="424"/>
      <c r="G311" s="424"/>
      <c r="H311" s="413"/>
      <c r="I311" s="424"/>
      <c r="J311" s="424"/>
      <c r="K311" s="424"/>
      <c r="L311" s="424"/>
    </row>
    <row r="312" spans="3:12" ht="15.75" thickBot="1" x14ac:dyDescent="0.3">
      <c r="C312" s="424"/>
      <c r="D312" s="424"/>
      <c r="E312" s="424"/>
      <c r="F312" s="424"/>
      <c r="G312" s="424"/>
      <c r="H312" s="413"/>
      <c r="I312" s="424"/>
      <c r="J312" s="424"/>
      <c r="K312" s="424"/>
      <c r="L312" s="424"/>
    </row>
    <row r="313" spans="3:12" ht="15.75" thickBot="1" x14ac:dyDescent="0.3">
      <c r="C313" s="29" t="s">
        <v>1308</v>
      </c>
      <c r="D313" s="30">
        <f>SUM(G320:G325)</f>
        <v>2985</v>
      </c>
      <c r="E313" s="91"/>
      <c r="F313" s="91"/>
      <c r="G313" s="91"/>
      <c r="H313" s="75"/>
      <c r="I313" s="75"/>
      <c r="J313" s="75"/>
      <c r="K313" s="109"/>
      <c r="L313" s="424"/>
    </row>
    <row r="314" spans="3:12" x14ac:dyDescent="0.25">
      <c r="C314" s="69"/>
      <c r="D314" s="31"/>
      <c r="E314" s="91"/>
      <c r="F314" s="91"/>
      <c r="G314" s="91"/>
      <c r="H314" s="75"/>
      <c r="I314" s="75"/>
      <c r="J314" s="75"/>
      <c r="K314" s="109"/>
      <c r="L314" s="424"/>
    </row>
    <row r="315" spans="3:12" x14ac:dyDescent="0.25">
      <c r="C315" s="69"/>
      <c r="D315" s="31"/>
      <c r="E315" s="91"/>
      <c r="F315" s="91"/>
      <c r="G315" s="91"/>
      <c r="H315" s="75"/>
      <c r="I315" s="75"/>
      <c r="J315" s="75"/>
      <c r="K315" s="109"/>
      <c r="L315" s="424"/>
    </row>
    <row r="316" spans="3:12" ht="15.75" x14ac:dyDescent="0.25">
      <c r="C316" s="195" t="s">
        <v>1309</v>
      </c>
      <c r="D316" s="681" t="s">
        <v>2182</v>
      </c>
      <c r="E316" s="91"/>
      <c r="F316" s="91"/>
      <c r="G316" s="91"/>
      <c r="H316" s="75"/>
      <c r="I316" s="75"/>
      <c r="J316" s="75"/>
      <c r="K316" s="109"/>
      <c r="L316" s="424"/>
    </row>
    <row r="317" spans="3:12" ht="18.75" x14ac:dyDescent="0.25">
      <c r="C317" s="202" t="str">
        <f>IFERROR(VLOOKUP(D316,'[4]1. Desarrollo e Innov. Curricu.'!$F:$G,2,FALSE),IFERROR(VLOOKUP(D316,'[4]2. Investigación Científica'!$F:$G,2,FALSE),IFERROR(VLOOKUP(D316,'[4]3. Vinculación Univ. Sociedad'!$F:$G,2,FALSE),IFERROR(VLOOKUP(D316,'[4]4. Docencia y Profesorado Univ.'!$F:$G,2,FALSE),IFERROR(VLOOKUP(D316,'[4]5. Estudiantes y Graduados'!$F:$G,2,FALSE),IFERROR(VLOOKUP(D316,'[4]11. Gestion Administrativa'!$F:$G,2,FALSE),IFERROR(VLOOKUP(D316,'[4]13. Gestión Académica'!$F:$G,2,FALSE),IFERROR(VLOOKUP(D316,'[4]9. Asegura. de la Calid. y M'!$F:$G,2,FALSE),IFERROR(VLOOKUP(D316,'[4]6. Gestión del Conocimiento'!$F:$G,2,FALSE),IFERROR(VLOOKUP(D316,'[4]15. Gobernabilidad y Proceso...'!$F:$G,2,FALSE),IFERROR(VLOOKUP(D316,'[4]='!$F:$G,2,FALSE),IFERROR(VLOOKUP(D316,'[4]14. Internacional... de la E.S.'!$F:$G,2,FALSE),IFERROR(VLOOKUP(D316,'[4]10. Posgrado'!$F:$G,2,FALSE),IFERROR(VLOOKUP(D316,'[4]17. Gestión TIC'!$F:$G,2,FALSE),IFERROR(VLOOKUP(D316,'[4]16. Desa. del Sistema Educ.Sup.'!$F:$G,2,FALSE),IFERROR(VLOOKUP(D316,'[4]8. Cultura de Inno. Insti...'!$F:$G,2,FALSE),VLOOKUP(D316,'[4]7.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317" s="31"/>
      <c r="E317" s="91"/>
      <c r="F317" s="91"/>
      <c r="G317" s="91"/>
      <c r="H317" s="75"/>
      <c r="I317" s="75"/>
      <c r="J317" s="75"/>
      <c r="K317" s="109"/>
      <c r="L317" s="424"/>
    </row>
    <row r="318" spans="3:12" ht="15.75" thickBot="1" x14ac:dyDescent="0.3">
      <c r="C318" s="69" t="s">
        <v>2187</v>
      </c>
      <c r="D318" s="31"/>
      <c r="E318" s="424"/>
      <c r="F318" s="91"/>
      <c r="G318" s="91"/>
      <c r="H318" s="75"/>
      <c r="I318" s="75"/>
      <c r="J318" s="75"/>
      <c r="K318" s="109"/>
      <c r="L318" s="424"/>
    </row>
    <row r="319" spans="3:12" ht="30.75" thickBot="1" x14ac:dyDescent="0.3">
      <c r="C319" s="122" t="s">
        <v>1310</v>
      </c>
      <c r="D319" s="125" t="s">
        <v>1311</v>
      </c>
      <c r="E319" s="124" t="s">
        <v>98</v>
      </c>
      <c r="F319" s="124" t="s">
        <v>1312</v>
      </c>
      <c r="G319" s="123" t="s">
        <v>1313</v>
      </c>
      <c r="H319" s="129" t="s">
        <v>1314</v>
      </c>
      <c r="I319" s="124" t="s">
        <v>1315</v>
      </c>
      <c r="J319" s="124" t="s">
        <v>710</v>
      </c>
      <c r="K319" s="124" t="s">
        <v>1316</v>
      </c>
      <c r="L319" s="677" t="s">
        <v>1317</v>
      </c>
    </row>
    <row r="320" spans="3:12" x14ac:dyDescent="0.25">
      <c r="C320" s="307" t="s">
        <v>1318</v>
      </c>
      <c r="D320" s="722">
        <v>20</v>
      </c>
      <c r="E320" s="308"/>
      <c r="F320" s="112"/>
      <c r="G320" s="309">
        <f t="shared" ref="G320:G324" si="31">E320*F320</f>
        <v>0</v>
      </c>
      <c r="H320" s="310"/>
      <c r="I320" s="113"/>
      <c r="J320" s="113"/>
      <c r="K320" s="673" t="s">
        <v>49</v>
      </c>
      <c r="L320" s="678" t="s">
        <v>2188</v>
      </c>
    </row>
    <row r="321" spans="3:12" x14ac:dyDescent="0.25">
      <c r="C321" s="660" t="s">
        <v>2184</v>
      </c>
      <c r="D321" s="723"/>
      <c r="E321" s="661">
        <v>5</v>
      </c>
      <c r="F321" s="662">
        <v>400</v>
      </c>
      <c r="G321" s="663">
        <f t="shared" si="31"/>
        <v>2000</v>
      </c>
      <c r="H321" s="664" t="s">
        <v>711</v>
      </c>
      <c r="I321" s="665" t="s">
        <v>412</v>
      </c>
      <c r="J321" s="665" t="str">
        <f>VLOOKUP(I321,[4]Presupuesto!$B$11:$C$566,2,0)</f>
        <v>GASOLINA</v>
      </c>
      <c r="K321" s="675" t="s">
        <v>49</v>
      </c>
      <c r="L321" s="679" t="s">
        <v>2188</v>
      </c>
    </row>
    <row r="322" spans="3:12" x14ac:dyDescent="0.25">
      <c r="C322" s="96" t="s">
        <v>1322</v>
      </c>
      <c r="D322" s="723"/>
      <c r="E322" s="147">
        <v>2</v>
      </c>
      <c r="F322" s="115">
        <v>250</v>
      </c>
      <c r="G322" s="94">
        <f t="shared" si="31"/>
        <v>500</v>
      </c>
      <c r="H322" s="156" t="s">
        <v>711</v>
      </c>
      <c r="I322" s="95" t="s">
        <v>383</v>
      </c>
      <c r="J322" s="95" t="str">
        <f>VLOOKUP(I322,[4]Presupuesto!$B$11:$C$566,2,0)</f>
        <v>PRODUCTOS PAPEL Y CARTON</v>
      </c>
      <c r="K322" s="674" t="s">
        <v>49</v>
      </c>
      <c r="L322" s="679" t="s">
        <v>2188</v>
      </c>
    </row>
    <row r="323" spans="3:12" x14ac:dyDescent="0.25">
      <c r="C323" s="96" t="s">
        <v>1323</v>
      </c>
      <c r="D323" s="723"/>
      <c r="E323" s="194">
        <v>1</v>
      </c>
      <c r="F323" s="97">
        <v>85</v>
      </c>
      <c r="G323" s="94">
        <f t="shared" si="31"/>
        <v>85</v>
      </c>
      <c r="H323" s="156" t="s">
        <v>711</v>
      </c>
      <c r="I323" s="95" t="s">
        <v>383</v>
      </c>
      <c r="J323" s="95" t="str">
        <f>VLOOKUP(I323,[4]Presupuesto!$B$11:$C$566,2,0)</f>
        <v>PRODUCTOS PAPEL Y CARTON</v>
      </c>
      <c r="K323" s="674" t="s">
        <v>49</v>
      </c>
      <c r="L323" s="679" t="s">
        <v>2188</v>
      </c>
    </row>
    <row r="324" spans="3:12" x14ac:dyDescent="0.25">
      <c r="C324" s="96" t="s">
        <v>1325</v>
      </c>
      <c r="D324" s="723"/>
      <c r="E324" s="194">
        <v>5</v>
      </c>
      <c r="F324" s="97">
        <v>80</v>
      </c>
      <c r="G324" s="94">
        <f t="shared" si="31"/>
        <v>400</v>
      </c>
      <c r="H324" s="156" t="s">
        <v>711</v>
      </c>
      <c r="I324" s="95" t="s">
        <v>450</v>
      </c>
      <c r="J324" s="95" t="str">
        <f>VLOOKUP(I324,[4]Presupuesto!$B$11:$C$566,2,0)</f>
        <v>UTILES DE ESCRITORIO, OFICINA Y ENSE¥ANZA</v>
      </c>
      <c r="K324" s="674" t="s">
        <v>49</v>
      </c>
      <c r="L324" s="679" t="s">
        <v>2188</v>
      </c>
    </row>
    <row r="325" spans="3:12" ht="15.75" thickBot="1" x14ac:dyDescent="0.3">
      <c r="C325" s="208" t="s">
        <v>1277</v>
      </c>
      <c r="D325" s="209">
        <v>0</v>
      </c>
      <c r="E325" s="312"/>
      <c r="F325" s="101"/>
      <c r="G325" s="102">
        <f>D325*E325*F325</f>
        <v>0</v>
      </c>
      <c r="H325" s="313"/>
      <c r="I325" s="314"/>
      <c r="J325" s="103"/>
      <c r="K325" s="676"/>
      <c r="L325" s="103"/>
    </row>
    <row r="326" spans="3:12" x14ac:dyDescent="0.25">
      <c r="C326" s="91"/>
      <c r="D326" s="424"/>
      <c r="E326" s="109"/>
      <c r="F326" s="109"/>
      <c r="G326" s="109"/>
      <c r="H326" s="169"/>
      <c r="I326" s="109"/>
      <c r="J326" s="109"/>
      <c r="K326" s="109"/>
      <c r="L326" s="424"/>
    </row>
    <row r="327" spans="3:12" ht="15.75" thickBot="1" x14ac:dyDescent="0.3">
      <c r="C327" s="424"/>
      <c r="D327" s="424"/>
      <c r="E327" s="424"/>
      <c r="F327" s="424"/>
      <c r="G327" s="424"/>
      <c r="H327" s="413"/>
      <c r="I327" s="424"/>
      <c r="J327" s="424"/>
      <c r="K327" s="424"/>
      <c r="L327" s="424"/>
    </row>
    <row r="328" spans="3:12" ht="15.75" thickBot="1" x14ac:dyDescent="0.3">
      <c r="C328" s="29" t="s">
        <v>1308</v>
      </c>
      <c r="D328" s="30">
        <f>SUM(G335:G338)</f>
        <v>30000</v>
      </c>
      <c r="E328" s="91"/>
      <c r="F328" s="91"/>
      <c r="G328" s="91"/>
      <c r="H328" s="75"/>
      <c r="I328" s="75"/>
      <c r="J328" s="75"/>
      <c r="K328" s="109"/>
      <c r="L328" s="424"/>
    </row>
    <row r="329" spans="3:12" x14ac:dyDescent="0.25">
      <c r="C329" s="69"/>
      <c r="D329" s="31"/>
      <c r="E329" s="91"/>
      <c r="F329" s="91"/>
      <c r="G329" s="91"/>
      <c r="H329" s="75"/>
      <c r="I329" s="75"/>
      <c r="J329" s="75"/>
      <c r="K329" s="109"/>
      <c r="L329" s="424"/>
    </row>
    <row r="330" spans="3:12" x14ac:dyDescent="0.25">
      <c r="C330" s="69"/>
      <c r="D330" s="31"/>
      <c r="E330" s="91"/>
      <c r="F330" s="91"/>
      <c r="G330" s="91"/>
      <c r="H330" s="75"/>
      <c r="I330" s="75"/>
      <c r="J330" s="75"/>
      <c r="K330" s="109"/>
      <c r="L330" s="424"/>
    </row>
    <row r="331" spans="3:12" ht="15.75" x14ac:dyDescent="0.25">
      <c r="C331" s="195" t="s">
        <v>1309</v>
      </c>
      <c r="D331" s="681" t="s">
        <v>2182</v>
      </c>
      <c r="E331" s="91"/>
      <c r="F331" s="91"/>
      <c r="G331" s="91"/>
      <c r="H331" s="75"/>
      <c r="I331" s="75"/>
      <c r="J331" s="75"/>
      <c r="K331" s="109"/>
      <c r="L331" s="424"/>
    </row>
    <row r="332" spans="3:12" ht="18.75" x14ac:dyDescent="0.25">
      <c r="C332" s="202" t="str">
        <f>IFERROR(VLOOKUP(D331,'[4]1. Desarrollo e Innov. Curricu.'!$F:$G,2,FALSE),IFERROR(VLOOKUP(D331,'[4]2. Investigación Científica'!$F:$G,2,FALSE),IFERROR(VLOOKUP(D331,'[4]3. Vinculación Univ. Sociedad'!$F:$G,2,FALSE),IFERROR(VLOOKUP(D331,'[4]4. Docencia y Profesorado Univ.'!$F:$G,2,FALSE),IFERROR(VLOOKUP(D331,'[4]5. Estudiantes y Graduados'!$F:$G,2,FALSE),IFERROR(VLOOKUP(D331,'[4]11. Gestion Administrativa'!$F:$G,2,FALSE),IFERROR(VLOOKUP(D331,'[4]13. Gestión Académica'!$F:$G,2,FALSE),IFERROR(VLOOKUP(D331,'[4]9. Asegura. de la Calid. y M'!$F:$G,2,FALSE),IFERROR(VLOOKUP(D331,'[4]6. Gestión del Conocimiento'!$F:$G,2,FALSE),IFERROR(VLOOKUP(D331,'[4]15. Gobernabilidad y Proceso...'!$F:$G,2,FALSE),IFERROR(VLOOKUP(D331,'[4]='!$F:$G,2,FALSE),IFERROR(VLOOKUP(D331,'[4]14. Internacional... de la E.S.'!$F:$G,2,FALSE),IFERROR(VLOOKUP(D331,'[4]10. Posgrado'!$F:$G,2,FALSE),IFERROR(VLOOKUP(D331,'[4]17. Gestión TIC'!$F:$G,2,FALSE),IFERROR(VLOOKUP(D331,'[4]16. Desa. del Sistema Educ.Sup.'!$F:$G,2,FALSE),IFERROR(VLOOKUP(D331,'[4]8. Cultura de Inno. Insti...'!$F:$G,2,FALSE),VLOOKUP(D331,'[4]7.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332" s="31"/>
      <c r="E332" s="91"/>
      <c r="F332" s="91"/>
      <c r="G332" s="91"/>
      <c r="H332" s="75"/>
      <c r="I332" s="75"/>
      <c r="J332" s="75"/>
      <c r="K332" s="109"/>
      <c r="L332" s="424"/>
    </row>
    <row r="333" spans="3:12" ht="16.5" thickBot="1" x14ac:dyDescent="0.3">
      <c r="C333" s="693" t="s">
        <v>2189</v>
      </c>
      <c r="D333" s="31"/>
      <c r="E333" s="91"/>
      <c r="F333" s="91"/>
      <c r="G333" s="91"/>
      <c r="H333" s="75"/>
      <c r="I333" s="75"/>
      <c r="J333" s="75"/>
      <c r="K333" s="109"/>
      <c r="L333" s="424"/>
    </row>
    <row r="334" spans="3:12" ht="30.75" thickBot="1" x14ac:dyDescent="0.3">
      <c r="C334" s="122" t="s">
        <v>1310</v>
      </c>
      <c r="D334" s="125" t="s">
        <v>1311</v>
      </c>
      <c r="E334" s="124" t="s">
        <v>98</v>
      </c>
      <c r="F334" s="124" t="s">
        <v>1312</v>
      </c>
      <c r="G334" s="123" t="s">
        <v>1313</v>
      </c>
      <c r="H334" s="129" t="s">
        <v>1314</v>
      </c>
      <c r="I334" s="124" t="s">
        <v>1315</v>
      </c>
      <c r="J334" s="124" t="s">
        <v>710</v>
      </c>
      <c r="K334" s="124" t="s">
        <v>1316</v>
      </c>
      <c r="L334" s="677" t="s">
        <v>1317</v>
      </c>
    </row>
    <row r="335" spans="3:12" x14ac:dyDescent="0.25">
      <c r="C335" s="668" t="s">
        <v>2190</v>
      </c>
      <c r="D335" s="722">
        <v>30</v>
      </c>
      <c r="E335" s="669">
        <v>1</v>
      </c>
      <c r="F335" s="670">
        <v>30000</v>
      </c>
      <c r="G335" s="671">
        <f t="shared" ref="G335:G337" si="32">E335*F335</f>
        <v>30000</v>
      </c>
      <c r="H335" s="672" t="s">
        <v>711</v>
      </c>
      <c r="I335" s="666" t="s">
        <v>204</v>
      </c>
      <c r="J335" s="666" t="str">
        <f>VLOOKUP(I335,[4]Presupuesto!$B$11:$C$566,2,0)</f>
        <v>SERVICIOS DE PROFESIONALES Y TECNICOS</v>
      </c>
      <c r="K335" s="682" t="s">
        <v>49</v>
      </c>
      <c r="L335" s="683" t="s">
        <v>728</v>
      </c>
    </row>
    <row r="336" spans="3:12" x14ac:dyDescent="0.25">
      <c r="C336" s="96" t="s">
        <v>1319</v>
      </c>
      <c r="D336" s="723"/>
      <c r="E336" s="194">
        <v>0</v>
      </c>
      <c r="F336" s="97">
        <v>0</v>
      </c>
      <c r="G336" s="94">
        <f t="shared" si="32"/>
        <v>0</v>
      </c>
      <c r="H336" s="156"/>
      <c r="I336" s="95" t="s">
        <v>306</v>
      </c>
      <c r="J336" s="95" t="str">
        <f>VLOOKUP(I336,[4]Presupuesto!$B$11:$C$566,2,0)</f>
        <v>SERVICIOS DE IMPRENTA PUBLIC.Y REPRODUCCION</v>
      </c>
      <c r="K336" s="674"/>
      <c r="L336" s="679"/>
    </row>
    <row r="337" spans="3:12" x14ac:dyDescent="0.25">
      <c r="C337" s="96" t="s">
        <v>1320</v>
      </c>
      <c r="D337" s="723"/>
      <c r="E337" s="194">
        <v>0</v>
      </c>
      <c r="F337" s="97">
        <v>80</v>
      </c>
      <c r="G337" s="94">
        <f t="shared" si="32"/>
        <v>0</v>
      </c>
      <c r="H337" s="156"/>
      <c r="I337" s="95" t="s">
        <v>360</v>
      </c>
      <c r="J337" s="95" t="str">
        <f>VLOOKUP(I337,[4]Presupuesto!$B$11:$C$566,2,0)</f>
        <v>ALIMENTOS B EBIDAS PARA PERSONAS</v>
      </c>
      <c r="K337" s="674"/>
      <c r="L337" s="679"/>
    </row>
    <row r="338" spans="3:12" ht="15.75" thickBot="1" x14ac:dyDescent="0.3">
      <c r="C338" s="208" t="s">
        <v>1277</v>
      </c>
      <c r="D338" s="209">
        <v>0</v>
      </c>
      <c r="E338" s="312">
        <v>0</v>
      </c>
      <c r="F338" s="101">
        <f>HLOOKUP(C338,$AH$2:$BU$3,2,0)</f>
        <v>1750</v>
      </c>
      <c r="G338" s="102">
        <f>D338*E338*F338</f>
        <v>0</v>
      </c>
      <c r="H338" s="313"/>
      <c r="I338" s="314" t="s">
        <v>336</v>
      </c>
      <c r="J338" s="103" t="str">
        <f>VLOOKUP(I338,[4]Presupuesto!$B$11:$C$566,2,0)</f>
        <v>VIATICOS NACIONALES</v>
      </c>
      <c r="K338" s="676"/>
      <c r="L338" s="103"/>
    </row>
    <row r="339" spans="3:12" x14ac:dyDescent="0.25">
      <c r="C339" s="424"/>
      <c r="D339" s="424"/>
      <c r="E339" s="424"/>
      <c r="F339" s="424"/>
      <c r="G339" s="424"/>
      <c r="H339" s="413"/>
      <c r="I339" s="424"/>
      <c r="J339" s="424"/>
      <c r="K339" s="424"/>
      <c r="L339" s="424"/>
    </row>
    <row r="340" spans="3:12" ht="15.75" thickBot="1" x14ac:dyDescent="0.3">
      <c r="C340" s="424"/>
      <c r="D340" s="424"/>
      <c r="E340" s="424"/>
      <c r="F340" s="424"/>
      <c r="G340" s="424"/>
      <c r="H340" s="413"/>
      <c r="I340" s="424"/>
      <c r="J340" s="424"/>
      <c r="K340" s="424"/>
      <c r="L340" s="424"/>
    </row>
    <row r="341" spans="3:12" ht="15.75" thickBot="1" x14ac:dyDescent="0.3">
      <c r="C341" s="29" t="s">
        <v>1308</v>
      </c>
      <c r="D341" s="30">
        <f>SUM(G348:G353)</f>
        <v>3070</v>
      </c>
      <c r="E341" s="91"/>
      <c r="F341" s="91"/>
      <c r="G341" s="91"/>
      <c r="H341" s="75"/>
      <c r="I341" s="75"/>
      <c r="J341" s="75"/>
      <c r="K341" s="109"/>
      <c r="L341" s="424"/>
    </row>
    <row r="342" spans="3:12" x14ac:dyDescent="0.25">
      <c r="C342" s="69"/>
      <c r="D342" s="31"/>
      <c r="E342" s="91"/>
      <c r="F342" s="91"/>
      <c r="G342" s="91"/>
      <c r="H342" s="75"/>
      <c r="I342" s="75"/>
      <c r="J342" s="75"/>
      <c r="K342" s="109"/>
      <c r="L342" s="424"/>
    </row>
    <row r="343" spans="3:12" x14ac:dyDescent="0.25">
      <c r="C343" s="69"/>
      <c r="D343" s="31"/>
      <c r="E343" s="91"/>
      <c r="F343" s="91"/>
      <c r="G343" s="91"/>
      <c r="H343" s="75"/>
      <c r="I343" s="75"/>
      <c r="J343" s="75"/>
      <c r="K343" s="109"/>
      <c r="L343" s="424"/>
    </row>
    <row r="344" spans="3:12" ht="15.75" x14ac:dyDescent="0.25">
      <c r="C344" s="195" t="s">
        <v>1309</v>
      </c>
      <c r="D344" s="685" t="s">
        <v>2182</v>
      </c>
      <c r="E344" s="91"/>
      <c r="F344" s="91"/>
      <c r="G344" s="91"/>
      <c r="H344" s="75"/>
      <c r="I344" s="75"/>
      <c r="J344" s="75"/>
      <c r="K344" s="109"/>
      <c r="L344" s="424"/>
    </row>
    <row r="345" spans="3:12" ht="18.75" x14ac:dyDescent="0.25">
      <c r="C345" s="202" t="str">
        <f>IFERROR(VLOOKUP(D344,'[4]1. Desarrollo e Innov. Curricu.'!$F:$G,2,FALSE),IFERROR(VLOOKUP(D344,'[4]2. Investigación Científica'!$F:$G,2,FALSE),IFERROR(VLOOKUP(D344,'[4]3. Vinculación Univ. Sociedad'!$F:$G,2,FALSE),IFERROR(VLOOKUP(D344,'[4]4. Docencia y Profesorado Univ.'!$F:$G,2,FALSE),IFERROR(VLOOKUP(D344,'[4]5. Estudiantes y Graduados'!$F:$G,2,FALSE),IFERROR(VLOOKUP(D344,'[4]11. Gestion Administrativa'!$F:$G,2,FALSE),IFERROR(VLOOKUP(D344,'[4]13. Gestión Académica'!$F:$G,2,FALSE),IFERROR(VLOOKUP(D344,'[4]9. Asegura. de la Calid. y M'!$F:$G,2,FALSE),IFERROR(VLOOKUP(D344,'[4]6. Gestión del Conocimiento'!$F:$G,2,FALSE),IFERROR(VLOOKUP(D344,'[4]15. Gobernabilidad y Proceso...'!$F:$G,2,FALSE),IFERROR(VLOOKUP(D344,'[4]='!$F:$G,2,FALSE),IFERROR(VLOOKUP(D344,'[4]14. Internacional... de la E.S.'!$F:$G,2,FALSE),IFERROR(VLOOKUP(D344,'[4]10. Posgrado'!$F:$G,2,FALSE),IFERROR(VLOOKUP(D344,'[4]17. Gestión TIC'!$F:$G,2,FALSE),IFERROR(VLOOKUP(D344,'[4]16. Desa. del Sistema Educ.Sup.'!$F:$G,2,FALSE),IFERROR(VLOOKUP(D344,'[4]8. Cultura de Inno. Insti...'!$F:$G,2,FALSE),VLOOKUP(D344,'[4]7.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345" s="31"/>
      <c r="E345" s="91"/>
      <c r="F345" s="91"/>
      <c r="G345" s="91"/>
      <c r="H345" s="75"/>
      <c r="I345" s="75"/>
      <c r="J345" s="75"/>
      <c r="K345" s="109"/>
      <c r="L345" s="424"/>
    </row>
    <row r="346" spans="3:12" ht="15.75" thickBot="1" x14ac:dyDescent="0.3">
      <c r="C346" s="69" t="s">
        <v>2191</v>
      </c>
      <c r="D346" s="31"/>
      <c r="E346" s="91"/>
      <c r="F346" s="91"/>
      <c r="G346" s="91"/>
      <c r="H346" s="75"/>
      <c r="I346" s="75"/>
      <c r="J346" s="75"/>
      <c r="K346" s="109"/>
      <c r="L346" s="424"/>
    </row>
    <row r="347" spans="3:12" ht="30.75" thickBot="1" x14ac:dyDescent="0.3">
      <c r="C347" s="122" t="s">
        <v>1310</v>
      </c>
      <c r="D347" s="125" t="s">
        <v>1311</v>
      </c>
      <c r="E347" s="124" t="s">
        <v>98</v>
      </c>
      <c r="F347" s="124" t="s">
        <v>1312</v>
      </c>
      <c r="G347" s="123" t="s">
        <v>1313</v>
      </c>
      <c r="H347" s="129" t="s">
        <v>1314</v>
      </c>
      <c r="I347" s="124" t="s">
        <v>1315</v>
      </c>
      <c r="J347" s="124" t="s">
        <v>710</v>
      </c>
      <c r="K347" s="124" t="s">
        <v>1316</v>
      </c>
      <c r="L347" s="677" t="s">
        <v>1317</v>
      </c>
    </row>
    <row r="348" spans="3:12" x14ac:dyDescent="0.25">
      <c r="C348" s="307" t="s">
        <v>1318</v>
      </c>
      <c r="D348" s="722">
        <v>15</v>
      </c>
      <c r="E348" s="308"/>
      <c r="F348" s="112"/>
      <c r="G348" s="309">
        <f t="shared" ref="G348:G352" si="33">E348*F348</f>
        <v>0</v>
      </c>
      <c r="H348" s="310"/>
      <c r="I348" s="113"/>
      <c r="J348" s="113"/>
      <c r="K348" s="673" t="s">
        <v>49</v>
      </c>
      <c r="L348" s="678"/>
    </row>
    <row r="349" spans="3:12" x14ac:dyDescent="0.25">
      <c r="C349" s="660" t="s">
        <v>2184</v>
      </c>
      <c r="D349" s="723"/>
      <c r="E349" s="661">
        <v>5</v>
      </c>
      <c r="F349" s="662">
        <v>400</v>
      </c>
      <c r="G349" s="663">
        <f t="shared" si="33"/>
        <v>2000</v>
      </c>
      <c r="H349" s="664" t="s">
        <v>711</v>
      </c>
      <c r="I349" s="665" t="s">
        <v>412</v>
      </c>
      <c r="J349" s="665" t="str">
        <f>VLOOKUP(I349,[4]Presupuesto!$B$11:$C$566,2,0)</f>
        <v>GASOLINA</v>
      </c>
      <c r="K349" s="675" t="s">
        <v>49</v>
      </c>
      <c r="L349" s="679" t="s">
        <v>2192</v>
      </c>
    </row>
    <row r="350" spans="3:12" x14ac:dyDescent="0.25">
      <c r="C350" s="96" t="s">
        <v>1322</v>
      </c>
      <c r="D350" s="723"/>
      <c r="E350" s="147">
        <v>2</v>
      </c>
      <c r="F350" s="115">
        <v>250</v>
      </c>
      <c r="G350" s="94">
        <f t="shared" si="33"/>
        <v>500</v>
      </c>
      <c r="H350" s="156" t="s">
        <v>711</v>
      </c>
      <c r="I350" s="95" t="s">
        <v>383</v>
      </c>
      <c r="J350" s="95" t="str">
        <f>VLOOKUP(I350,[4]Presupuesto!$B$11:$C$566,2,0)</f>
        <v>PRODUCTOS PAPEL Y CARTON</v>
      </c>
      <c r="K350" s="674" t="s">
        <v>49</v>
      </c>
      <c r="L350" s="679" t="s">
        <v>2192</v>
      </c>
    </row>
    <row r="351" spans="3:12" x14ac:dyDescent="0.25">
      <c r="C351" s="96" t="s">
        <v>1323</v>
      </c>
      <c r="D351" s="723"/>
      <c r="E351" s="194">
        <v>2</v>
      </c>
      <c r="F351" s="97">
        <v>85</v>
      </c>
      <c r="G351" s="94">
        <f t="shared" si="33"/>
        <v>170</v>
      </c>
      <c r="H351" s="156" t="s">
        <v>711</v>
      </c>
      <c r="I351" s="95" t="s">
        <v>383</v>
      </c>
      <c r="J351" s="95" t="str">
        <f>VLOOKUP(I351,[4]Presupuesto!$B$11:$C$566,2,0)</f>
        <v>PRODUCTOS PAPEL Y CARTON</v>
      </c>
      <c r="K351" s="674" t="s">
        <v>49</v>
      </c>
      <c r="L351" s="679" t="s">
        <v>2192</v>
      </c>
    </row>
    <row r="352" spans="3:12" x14ac:dyDescent="0.25">
      <c r="C352" s="96" t="s">
        <v>1325</v>
      </c>
      <c r="D352" s="723"/>
      <c r="E352" s="194">
        <v>5</v>
      </c>
      <c r="F352" s="97">
        <v>80</v>
      </c>
      <c r="G352" s="94">
        <f t="shared" si="33"/>
        <v>400</v>
      </c>
      <c r="H352" s="156" t="s">
        <v>711</v>
      </c>
      <c r="I352" s="95" t="s">
        <v>450</v>
      </c>
      <c r="J352" s="95" t="str">
        <f>VLOOKUP(I352,[4]Presupuesto!$B$11:$C$566,2,0)</f>
        <v>UTILES DE ESCRITORIO, OFICINA Y ENSE¥ANZA</v>
      </c>
      <c r="K352" s="674" t="s">
        <v>49</v>
      </c>
      <c r="L352" s="679" t="s">
        <v>2192</v>
      </c>
    </row>
    <row r="353" spans="3:12" ht="15.75" thickBot="1" x14ac:dyDescent="0.3">
      <c r="C353" s="208" t="s">
        <v>1277</v>
      </c>
      <c r="D353" s="209">
        <v>0</v>
      </c>
      <c r="E353" s="312">
        <v>0</v>
      </c>
      <c r="F353" s="101"/>
      <c r="G353" s="102">
        <f>D353*E353*F353</f>
        <v>0</v>
      </c>
      <c r="H353" s="313"/>
      <c r="I353" s="314" t="s">
        <v>336</v>
      </c>
      <c r="J353" s="103" t="str">
        <f>VLOOKUP(I353,[4]Presupuesto!$B$11:$C$566,2,0)</f>
        <v>VIATICOS NACIONALES</v>
      </c>
      <c r="K353" s="676" t="s">
        <v>49</v>
      </c>
      <c r="L353" s="103" t="s">
        <v>2192</v>
      </c>
    </row>
    <row r="354" spans="3:12" x14ac:dyDescent="0.25">
      <c r="C354" s="91"/>
      <c r="D354" s="424"/>
      <c r="E354" s="109"/>
      <c r="F354" s="109"/>
      <c r="G354" s="109"/>
      <c r="H354" s="169"/>
      <c r="I354" s="109"/>
      <c r="J354" s="109"/>
      <c r="K354" s="109"/>
      <c r="L354" s="424"/>
    </row>
    <row r="355" spans="3:12" ht="15.75" thickBot="1" x14ac:dyDescent="0.3">
      <c r="C355" s="424"/>
      <c r="D355" s="424"/>
      <c r="E355" s="424"/>
      <c r="F355" s="424"/>
      <c r="G355" s="424"/>
      <c r="H355" s="413"/>
      <c r="I355" s="424"/>
      <c r="J355" s="424"/>
      <c r="K355" s="424"/>
      <c r="L355" s="424"/>
    </row>
    <row r="356" spans="3:12" ht="15.75" thickBot="1" x14ac:dyDescent="0.3">
      <c r="C356" s="29" t="s">
        <v>1308</v>
      </c>
      <c r="D356" s="30">
        <f>SUM(G363:G368)</f>
        <v>2985</v>
      </c>
      <c r="E356" s="91"/>
      <c r="F356" s="91"/>
      <c r="G356" s="91"/>
      <c r="H356" s="75"/>
      <c r="I356" s="75"/>
      <c r="J356" s="75"/>
      <c r="K356" s="109"/>
      <c r="L356" s="424"/>
    </row>
    <row r="357" spans="3:12" x14ac:dyDescent="0.25">
      <c r="C357" s="69"/>
      <c r="D357" s="31"/>
      <c r="E357" s="91"/>
      <c r="F357" s="91"/>
      <c r="G357" s="91"/>
      <c r="H357" s="75"/>
      <c r="I357" s="75"/>
      <c r="J357" s="75"/>
      <c r="K357" s="109"/>
      <c r="L357" s="424"/>
    </row>
    <row r="358" spans="3:12" x14ac:dyDescent="0.25">
      <c r="C358" s="69"/>
      <c r="D358" s="31"/>
      <c r="E358" s="91"/>
      <c r="F358" s="91"/>
      <c r="G358" s="91"/>
      <c r="H358" s="75"/>
      <c r="I358" s="75"/>
      <c r="J358" s="75"/>
      <c r="K358" s="109"/>
      <c r="L358" s="424"/>
    </row>
    <row r="359" spans="3:12" ht="15.75" x14ac:dyDescent="0.25">
      <c r="C359" s="195" t="s">
        <v>1309</v>
      </c>
      <c r="D359" s="681" t="s">
        <v>2182</v>
      </c>
      <c r="E359" s="91"/>
      <c r="F359" s="91"/>
      <c r="G359" s="91"/>
      <c r="H359" s="75"/>
      <c r="I359" s="75"/>
      <c r="J359" s="75"/>
      <c r="K359" s="109"/>
      <c r="L359" s="424"/>
    </row>
    <row r="360" spans="3:12" ht="18.75" x14ac:dyDescent="0.25">
      <c r="C360" s="202" t="str">
        <f>IFERROR(VLOOKUP(D359,'[4]1. Desarrollo e Innov. Curricu.'!$F:$G,2,FALSE),IFERROR(VLOOKUP(D359,'[4]2. Investigación Científica'!$F:$G,2,FALSE),IFERROR(VLOOKUP(D359,'[4]3. Vinculación Univ. Sociedad'!$F:$G,2,FALSE),IFERROR(VLOOKUP(D359,'[4]4. Docencia y Profesorado Univ.'!$F:$G,2,FALSE),IFERROR(VLOOKUP(D359,'[4]5. Estudiantes y Graduados'!$F:$G,2,FALSE),IFERROR(VLOOKUP(D359,'[4]11. Gestion Administrativa'!$F:$G,2,FALSE),IFERROR(VLOOKUP(D359,'[4]13. Gestión Académica'!$F:$G,2,FALSE),IFERROR(VLOOKUP(D359,'[4]9. Asegura. de la Calid. y M'!$F:$G,2,FALSE),IFERROR(VLOOKUP(D359,'[4]6. Gestión del Conocimiento'!$F:$G,2,FALSE),IFERROR(VLOOKUP(D359,'[4]15. Gobernabilidad y Proceso...'!$F:$G,2,FALSE),IFERROR(VLOOKUP(D359,'[4]='!$F:$G,2,FALSE),IFERROR(VLOOKUP(D359,'[4]14. Internacional... de la E.S.'!$F:$G,2,FALSE),IFERROR(VLOOKUP(D359,'[4]10. Posgrado'!$F:$G,2,FALSE),IFERROR(VLOOKUP(D359,'[4]17. Gestión TIC'!$F:$G,2,FALSE),IFERROR(VLOOKUP(D359,'[4]16. Desa. del Sistema Educ.Sup.'!$F:$G,2,FALSE),IFERROR(VLOOKUP(D359,'[4]8. Cultura de Inno. Insti...'!$F:$G,2,FALSE),VLOOKUP(D359,'[4]7.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360" s="31"/>
      <c r="E360" s="91"/>
      <c r="F360" s="91"/>
      <c r="G360" s="91"/>
      <c r="H360" s="75"/>
      <c r="I360" s="75"/>
      <c r="J360" s="75"/>
      <c r="K360" s="109"/>
      <c r="L360" s="424"/>
    </row>
    <row r="361" spans="3:12" ht="15.75" thickBot="1" x14ac:dyDescent="0.3">
      <c r="C361" s="69" t="s">
        <v>2193</v>
      </c>
      <c r="D361" s="31"/>
      <c r="E361" s="91"/>
      <c r="F361" s="91"/>
      <c r="G361" s="91"/>
      <c r="H361" s="75"/>
      <c r="I361" s="75"/>
      <c r="J361" s="75"/>
      <c r="K361" s="109"/>
      <c r="L361" s="424"/>
    </row>
    <row r="362" spans="3:12" ht="30.75" thickBot="1" x14ac:dyDescent="0.3">
      <c r="C362" s="122" t="s">
        <v>1310</v>
      </c>
      <c r="D362" s="125" t="s">
        <v>1311</v>
      </c>
      <c r="E362" s="124" t="s">
        <v>98</v>
      </c>
      <c r="F362" s="124" t="s">
        <v>1312</v>
      </c>
      <c r="G362" s="123" t="s">
        <v>1313</v>
      </c>
      <c r="H362" s="129" t="s">
        <v>1314</v>
      </c>
      <c r="I362" s="124" t="s">
        <v>1315</v>
      </c>
      <c r="J362" s="124" t="s">
        <v>710</v>
      </c>
      <c r="K362" s="124" t="s">
        <v>1316</v>
      </c>
      <c r="L362" s="677" t="s">
        <v>1317</v>
      </c>
    </row>
    <row r="363" spans="3:12" x14ac:dyDescent="0.25">
      <c r="C363" s="307" t="s">
        <v>1318</v>
      </c>
      <c r="D363" s="722">
        <v>20</v>
      </c>
      <c r="E363" s="308">
        <v>0</v>
      </c>
      <c r="F363" s="112"/>
      <c r="G363" s="309">
        <f t="shared" ref="G363:G368" si="34">E363*F363</f>
        <v>0</v>
      </c>
      <c r="H363" s="310"/>
      <c r="I363" s="113"/>
      <c r="J363" s="113"/>
      <c r="K363" s="673" t="s">
        <v>49</v>
      </c>
      <c r="L363" s="678"/>
    </row>
    <row r="364" spans="3:12" x14ac:dyDescent="0.25">
      <c r="C364" s="660" t="s">
        <v>2184</v>
      </c>
      <c r="D364" s="723"/>
      <c r="E364" s="661">
        <v>5</v>
      </c>
      <c r="F364" s="662">
        <v>400</v>
      </c>
      <c r="G364" s="663">
        <f t="shared" si="34"/>
        <v>2000</v>
      </c>
      <c r="H364" s="664" t="s">
        <v>711</v>
      </c>
      <c r="I364" s="665" t="s">
        <v>412</v>
      </c>
      <c r="J364" s="665" t="str">
        <f>VLOOKUP(I364,[4]Presupuesto!$B$11:$C$566,2,0)</f>
        <v>GASOLINA</v>
      </c>
      <c r="K364" s="675" t="s">
        <v>49</v>
      </c>
      <c r="L364" s="684" t="s">
        <v>726</v>
      </c>
    </row>
    <row r="365" spans="3:12" x14ac:dyDescent="0.25">
      <c r="C365" s="96" t="s">
        <v>1322</v>
      </c>
      <c r="D365" s="723"/>
      <c r="E365" s="147">
        <v>2</v>
      </c>
      <c r="F365" s="115">
        <v>250</v>
      </c>
      <c r="G365" s="94">
        <f t="shared" si="34"/>
        <v>500</v>
      </c>
      <c r="H365" s="156" t="s">
        <v>711</v>
      </c>
      <c r="I365" s="95" t="s">
        <v>383</v>
      </c>
      <c r="J365" s="95" t="str">
        <f>VLOOKUP(I365,[4]Presupuesto!$B$11:$C$566,2,0)</f>
        <v>PRODUCTOS PAPEL Y CARTON</v>
      </c>
      <c r="K365" s="674" t="s">
        <v>49</v>
      </c>
      <c r="L365" s="679" t="s">
        <v>726</v>
      </c>
    </row>
    <row r="366" spans="3:12" x14ac:dyDescent="0.25">
      <c r="C366" s="96" t="s">
        <v>1323</v>
      </c>
      <c r="D366" s="723"/>
      <c r="E366" s="194">
        <v>1</v>
      </c>
      <c r="F366" s="97">
        <v>85</v>
      </c>
      <c r="G366" s="94">
        <f t="shared" si="34"/>
        <v>85</v>
      </c>
      <c r="H366" s="156" t="s">
        <v>711</v>
      </c>
      <c r="I366" s="95" t="s">
        <v>383</v>
      </c>
      <c r="J366" s="95" t="str">
        <f>VLOOKUP(I366,[4]Presupuesto!$B$11:$C$566,2,0)</f>
        <v>PRODUCTOS PAPEL Y CARTON</v>
      </c>
      <c r="K366" s="674" t="s">
        <v>49</v>
      </c>
      <c r="L366" s="679" t="s">
        <v>726</v>
      </c>
    </row>
    <row r="367" spans="3:12" x14ac:dyDescent="0.25">
      <c r="C367" s="96" t="s">
        <v>1325</v>
      </c>
      <c r="D367" s="723"/>
      <c r="E367" s="194">
        <v>5</v>
      </c>
      <c r="F367" s="97">
        <v>80</v>
      </c>
      <c r="G367" s="94">
        <f t="shared" si="34"/>
        <v>400</v>
      </c>
      <c r="H367" s="156" t="s">
        <v>711</v>
      </c>
      <c r="I367" s="95" t="s">
        <v>450</v>
      </c>
      <c r="J367" s="95" t="str">
        <f>VLOOKUP(I367,[4]Presupuesto!$B$11:$C$566,2,0)</f>
        <v>UTILES DE ESCRITORIO, OFICINA Y ENSE¥ANZA</v>
      </c>
      <c r="K367" s="674" t="s">
        <v>49</v>
      </c>
      <c r="L367" s="679" t="s">
        <v>726</v>
      </c>
    </row>
    <row r="368" spans="3:12" ht="15.75" thickBot="1" x14ac:dyDescent="0.3">
      <c r="C368" s="99" t="s">
        <v>1326</v>
      </c>
      <c r="D368" s="724"/>
      <c r="E368" s="686">
        <v>0</v>
      </c>
      <c r="F368" s="101"/>
      <c r="G368" s="624">
        <f t="shared" si="34"/>
        <v>0</v>
      </c>
      <c r="H368" s="313"/>
      <c r="I368" s="315"/>
      <c r="J368" s="315"/>
      <c r="K368" s="676"/>
      <c r="L368" s="103"/>
    </row>
    <row r="369" spans="3:12" x14ac:dyDescent="0.25">
      <c r="C369" s="424"/>
      <c r="D369" s="424"/>
      <c r="E369" s="424"/>
      <c r="F369" s="424"/>
      <c r="G369" s="424"/>
      <c r="H369" s="413"/>
      <c r="I369" s="424"/>
      <c r="J369" s="424"/>
      <c r="K369" s="424"/>
      <c r="L369" s="424"/>
    </row>
    <row r="370" spans="3:12" ht="15.75" thickBot="1" x14ac:dyDescent="0.3">
      <c r="C370" s="424"/>
      <c r="D370" s="424"/>
      <c r="E370" s="424"/>
      <c r="F370" s="424"/>
      <c r="G370" s="424"/>
      <c r="H370" s="413"/>
      <c r="I370" s="424"/>
      <c r="J370" s="424"/>
      <c r="K370" s="424"/>
      <c r="L370" s="424"/>
    </row>
    <row r="371" spans="3:12" ht="15.75" thickBot="1" x14ac:dyDescent="0.3">
      <c r="C371" s="29" t="s">
        <v>1308</v>
      </c>
      <c r="D371" s="30">
        <f>SUM(G378:G383)</f>
        <v>35977</v>
      </c>
      <c r="E371" s="91"/>
      <c r="F371" s="91"/>
      <c r="G371" s="91"/>
      <c r="H371" s="75"/>
      <c r="I371" s="75"/>
      <c r="J371" s="75"/>
      <c r="K371" s="109"/>
      <c r="L371" s="424"/>
    </row>
    <row r="372" spans="3:12" x14ac:dyDescent="0.25">
      <c r="C372" s="69"/>
      <c r="D372" s="31"/>
      <c r="E372" s="91"/>
      <c r="F372" s="91"/>
      <c r="G372" s="91"/>
      <c r="H372" s="75"/>
      <c r="I372" s="75"/>
      <c r="J372" s="75"/>
      <c r="K372" s="109"/>
      <c r="L372" s="424"/>
    </row>
    <row r="373" spans="3:12" x14ac:dyDescent="0.25">
      <c r="C373" s="69"/>
      <c r="D373" s="31"/>
      <c r="E373" s="91"/>
      <c r="F373" s="91"/>
      <c r="G373" s="91"/>
      <c r="H373" s="75"/>
      <c r="I373" s="75"/>
      <c r="J373" s="75"/>
      <c r="K373" s="109"/>
      <c r="L373" s="424"/>
    </row>
    <row r="374" spans="3:12" ht="15.75" x14ac:dyDescent="0.25">
      <c r="C374" s="195" t="s">
        <v>1309</v>
      </c>
      <c r="D374" s="685" t="s">
        <v>2182</v>
      </c>
      <c r="E374" s="91"/>
      <c r="F374" s="91"/>
      <c r="G374" s="91"/>
      <c r="H374" s="75"/>
      <c r="I374" s="75"/>
      <c r="J374" s="75"/>
      <c r="K374" s="109"/>
      <c r="L374" s="424"/>
    </row>
    <row r="375" spans="3:12" ht="18.75" x14ac:dyDescent="0.25">
      <c r="C375" s="202" t="str">
        <f>IFERROR(VLOOKUP(D374,'[4]1. Desarrollo e Innov. Curricu.'!$F:$G,2,FALSE),IFERROR(VLOOKUP(D374,'[4]2. Investigación Científica'!$F:$G,2,FALSE),IFERROR(VLOOKUP(D374,'[4]3. Vinculación Univ. Sociedad'!$F:$G,2,FALSE),IFERROR(VLOOKUP(D374,'[4]4. Docencia y Profesorado Univ.'!$F:$G,2,FALSE),IFERROR(VLOOKUP(D374,'[4]5. Estudiantes y Graduados'!$F:$G,2,FALSE),IFERROR(VLOOKUP(D374,'[4]11. Gestion Administrativa'!$F:$G,2,FALSE),IFERROR(VLOOKUP(D374,'[4]13. Gestión Académica'!$F:$G,2,FALSE),IFERROR(VLOOKUP(D374,'[4]9. Asegura. de la Calid. y M'!$F:$G,2,FALSE),IFERROR(VLOOKUP(D374,'[4]6. Gestión del Conocimiento'!$F:$G,2,FALSE),IFERROR(VLOOKUP(D374,'[4]15. Gobernabilidad y Proceso...'!$F:$G,2,FALSE),IFERROR(VLOOKUP(D374,'[4]='!$F:$G,2,FALSE),IFERROR(VLOOKUP(D374,'[4]14. Internacional... de la E.S.'!$F:$G,2,FALSE),IFERROR(VLOOKUP(D374,'[4]10. Posgrado'!$F:$G,2,FALSE),IFERROR(VLOOKUP(D374,'[4]17. Gestión TIC'!$F:$G,2,FALSE),IFERROR(VLOOKUP(D374,'[4]16. Desa. del Sistema Educ.Sup.'!$F:$G,2,FALSE),IFERROR(VLOOKUP(D374,'[4]8. Cultura de Inno. Insti...'!$F:$G,2,FALSE),VLOOKUP(D374,'[4]7. Lo Esencial de la Reforma U.'!$F:$G,2,0)))))))))))))))))</f>
        <v xml:space="preserve">Poner en funcionamiento  la nueva carrera de grado de Licenciatura en Operaciones Aeronáuticas y Técnico Universitario en  Operaciones de Vuelo; diseñar y someter a aprobación el Plan de Estudio de Posgrado en Ciencias Aeronáuticas,  siguiendo lineamientos del Modelo Educativo y en consonancia con las necesidades sociales, las nuevas tendencias y la diversidad educativa. Elaboración del Diagnóstico, Plan de Estudios y Plan de Factibilidad de un Técnico Universitario en Ingeniería del Mantenimiento Aeronáutico. </v>
      </c>
      <c r="D375" s="31"/>
      <c r="E375" s="91"/>
      <c r="F375" s="91"/>
      <c r="G375" s="91"/>
      <c r="H375" s="75"/>
      <c r="I375" s="75"/>
      <c r="J375" s="75"/>
      <c r="K375" s="109"/>
      <c r="L375" s="424"/>
    </row>
    <row r="376" spans="3:12" ht="15.75" thickBot="1" x14ac:dyDescent="0.3">
      <c r="C376" s="69" t="s">
        <v>2194</v>
      </c>
      <c r="D376" s="31"/>
      <c r="E376" s="91"/>
      <c r="F376" s="91"/>
      <c r="G376" s="91"/>
      <c r="H376" s="75"/>
      <c r="I376" s="75"/>
      <c r="J376" s="75"/>
      <c r="K376" s="109"/>
      <c r="L376" s="424"/>
    </row>
    <row r="377" spans="3:12" ht="30.75" thickBot="1" x14ac:dyDescent="0.3">
      <c r="C377" s="122" t="s">
        <v>1310</v>
      </c>
      <c r="D377" s="125" t="s">
        <v>1311</v>
      </c>
      <c r="E377" s="124" t="s">
        <v>98</v>
      </c>
      <c r="F377" s="124" t="s">
        <v>1312</v>
      </c>
      <c r="G377" s="123" t="s">
        <v>1313</v>
      </c>
      <c r="H377" s="129" t="s">
        <v>1314</v>
      </c>
      <c r="I377" s="124" t="s">
        <v>1315</v>
      </c>
      <c r="J377" s="124" t="s">
        <v>710</v>
      </c>
      <c r="K377" s="124" t="s">
        <v>1316</v>
      </c>
      <c r="L377" s="677" t="s">
        <v>1317</v>
      </c>
    </row>
    <row r="378" spans="3:12" x14ac:dyDescent="0.25">
      <c r="C378" s="307" t="s">
        <v>1318</v>
      </c>
      <c r="D378" s="722">
        <v>15</v>
      </c>
      <c r="E378" s="308">
        <v>0</v>
      </c>
      <c r="F378" s="112"/>
      <c r="G378" s="309">
        <f t="shared" ref="G378:G382" si="35">E378*F378</f>
        <v>0</v>
      </c>
      <c r="H378" s="310"/>
      <c r="I378" s="113"/>
      <c r="J378" s="113"/>
      <c r="K378" s="673" t="s">
        <v>49</v>
      </c>
      <c r="L378" s="678"/>
    </row>
    <row r="379" spans="3:12" x14ac:dyDescent="0.25">
      <c r="C379" s="660" t="s">
        <v>2186</v>
      </c>
      <c r="D379" s="723"/>
      <c r="E379" s="661">
        <v>3</v>
      </c>
      <c r="F379" s="662">
        <f>236*24</f>
        <v>5664</v>
      </c>
      <c r="G379" s="663">
        <f t="shared" si="35"/>
        <v>16992</v>
      </c>
      <c r="H379" s="664" t="s">
        <v>711</v>
      </c>
      <c r="I379" s="665" t="s">
        <v>328</v>
      </c>
      <c r="J379" s="667" t="str">
        <f>VLOOKUP(I379,[4]Presupuesto!$B$11:$C$566,2,0)</f>
        <v>PASAJES NACIONALES</v>
      </c>
      <c r="K379" s="675" t="s">
        <v>49</v>
      </c>
      <c r="L379" s="679" t="s">
        <v>723</v>
      </c>
    </row>
    <row r="380" spans="3:12" x14ac:dyDescent="0.25">
      <c r="C380" s="96" t="s">
        <v>1322</v>
      </c>
      <c r="D380" s="723"/>
      <c r="E380" s="147">
        <v>2</v>
      </c>
      <c r="F380" s="115">
        <v>250</v>
      </c>
      <c r="G380" s="94">
        <f t="shared" si="35"/>
        <v>500</v>
      </c>
      <c r="H380" s="156" t="s">
        <v>711</v>
      </c>
      <c r="I380" s="95" t="s">
        <v>383</v>
      </c>
      <c r="J380" s="95" t="str">
        <f>VLOOKUP(I380,[4]Presupuesto!$B$11:$C$566,2,0)</f>
        <v>PRODUCTOS PAPEL Y CARTON</v>
      </c>
      <c r="K380" s="674" t="s">
        <v>49</v>
      </c>
      <c r="L380" s="679" t="s">
        <v>723</v>
      </c>
    </row>
    <row r="381" spans="3:12" x14ac:dyDescent="0.25">
      <c r="C381" s="96" t="s">
        <v>1323</v>
      </c>
      <c r="D381" s="723"/>
      <c r="E381" s="194">
        <v>1</v>
      </c>
      <c r="F381" s="97">
        <v>85</v>
      </c>
      <c r="G381" s="94">
        <f t="shared" si="35"/>
        <v>85</v>
      </c>
      <c r="H381" s="156" t="s">
        <v>711</v>
      </c>
      <c r="I381" s="95" t="s">
        <v>383</v>
      </c>
      <c r="J381" s="95" t="str">
        <f>VLOOKUP(I381,[4]Presupuesto!$B$11:$C$566,2,0)</f>
        <v>PRODUCTOS PAPEL Y CARTON</v>
      </c>
      <c r="K381" s="674" t="s">
        <v>49</v>
      </c>
      <c r="L381" s="679" t="s">
        <v>723</v>
      </c>
    </row>
    <row r="382" spans="3:12" x14ac:dyDescent="0.25">
      <c r="C382" s="96" t="s">
        <v>1325</v>
      </c>
      <c r="D382" s="723"/>
      <c r="E382" s="194">
        <v>5</v>
      </c>
      <c r="F382" s="97">
        <v>80</v>
      </c>
      <c r="G382" s="94">
        <f t="shared" si="35"/>
        <v>400</v>
      </c>
      <c r="H382" s="156" t="s">
        <v>711</v>
      </c>
      <c r="I382" s="95" t="s">
        <v>450</v>
      </c>
      <c r="J382" s="95" t="str">
        <f>VLOOKUP(I382,[4]Presupuesto!$B$11:$C$566,2,0)</f>
        <v>UTILES DE ESCRITORIO, OFICINA Y ENSE¥ANZA</v>
      </c>
      <c r="K382" s="674" t="s">
        <v>49</v>
      </c>
      <c r="L382" s="679" t="s">
        <v>723</v>
      </c>
    </row>
    <row r="383" spans="3:12" ht="15.75" thickBot="1" x14ac:dyDescent="0.3">
      <c r="C383" s="208" t="s">
        <v>1273</v>
      </c>
      <c r="D383" s="209">
        <v>1</v>
      </c>
      <c r="E383" s="312">
        <f>3*3</f>
        <v>9</v>
      </c>
      <c r="F383" s="101">
        <f>HLOOKUP(C383,$AH$2:$BU$3,2,0)</f>
        <v>2000</v>
      </c>
      <c r="G383" s="102">
        <f>D383*E383*F383</f>
        <v>18000</v>
      </c>
      <c r="H383" s="313" t="s">
        <v>711</v>
      </c>
      <c r="I383" s="314" t="s">
        <v>336</v>
      </c>
      <c r="J383" s="103" t="str">
        <f>VLOOKUP(I383,[4]Presupuesto!$B$11:$C$566,2,0)</f>
        <v>VIATICOS NACIONALES</v>
      </c>
      <c r="K383" s="676" t="s">
        <v>49</v>
      </c>
      <c r="L383" s="103" t="s">
        <v>723</v>
      </c>
    </row>
    <row r="386" spans="3:12" ht="18.75" x14ac:dyDescent="0.25">
      <c r="C386" s="720" t="s">
        <v>2209</v>
      </c>
      <c r="D386" s="721"/>
      <c r="E386" s="721"/>
      <c r="F386" s="721"/>
      <c r="G386" s="721"/>
      <c r="H386" s="721"/>
      <c r="I386" s="721"/>
      <c r="J386" s="721"/>
      <c r="K386" s="721"/>
    </row>
    <row r="387" spans="3:12" ht="15.75" thickBot="1" x14ac:dyDescent="0.3"/>
    <row r="388" spans="3:12" ht="15.75" thickBot="1" x14ac:dyDescent="0.3">
      <c r="C388" s="29" t="s">
        <v>1308</v>
      </c>
      <c r="D388" s="30">
        <f>SUM(G395:G401)</f>
        <v>5347.916666666667</v>
      </c>
      <c r="E388" s="91"/>
      <c r="F388" s="91"/>
      <c r="G388" s="91"/>
      <c r="H388" s="75"/>
      <c r="I388" s="75"/>
      <c r="J388" s="75"/>
      <c r="K388" s="109"/>
      <c r="L388" s="424"/>
    </row>
    <row r="389" spans="3:12" x14ac:dyDescent="0.25">
      <c r="C389" s="69"/>
      <c r="D389" s="31"/>
      <c r="E389" s="91"/>
      <c r="F389" s="91"/>
      <c r="G389" s="91"/>
      <c r="H389" s="75"/>
      <c r="I389" s="75"/>
      <c r="J389" s="75"/>
      <c r="K389" s="109"/>
      <c r="L389" s="424"/>
    </row>
    <row r="390" spans="3:12" x14ac:dyDescent="0.25">
      <c r="C390" s="69"/>
      <c r="D390" s="31"/>
      <c r="E390" s="91"/>
      <c r="F390" s="91"/>
      <c r="G390" s="91"/>
      <c r="H390" s="75"/>
      <c r="I390" s="75"/>
      <c r="J390" s="75"/>
      <c r="K390" s="109"/>
      <c r="L390" s="424"/>
    </row>
    <row r="391" spans="3:12" ht="15.75" x14ac:dyDescent="0.25">
      <c r="C391" s="195" t="s">
        <v>1309</v>
      </c>
      <c r="D391" s="343" t="s">
        <v>1814</v>
      </c>
      <c r="E391" s="91"/>
      <c r="F391" s="91"/>
      <c r="G391" s="91"/>
      <c r="H391" s="75"/>
      <c r="I391" s="75"/>
      <c r="J391" s="75"/>
      <c r="K391" s="109"/>
      <c r="L391" s="424"/>
    </row>
    <row r="392" spans="3:12" ht="18.75" x14ac:dyDescent="0.25">
      <c r="C392" s="202" t="str">
        <f>IFERROR(VLOOKUP(D391,'[5]1. Desarrollo e Innov. Curricu.'!$F:$G,2,FALSE),IFERROR(VLOOKUP(D391,'[5]2. Investigación Científica'!$F:$G,2,FALSE),IFERROR(VLOOKUP(D391,'[5]3. Vinculación Univ. Sociedad'!$F:$G,2,FALSE),IFERROR(VLOOKUP(D391,'[5]4. Docencia y Profesorado Univ.'!$F:$G,2,FALSE),IFERROR(VLOOKUP(D391,'[5]5. Estudiantes y Graduados'!$F:$G,2,FALSE),IFERROR(VLOOKUP(D391,'[5]11. Gestion Administrativa'!$F:$G,2,FALSE),IFERROR(VLOOKUP(D391,'[5]13. Gestión Académica'!$F:$G,2,FALSE),IFERROR(VLOOKUP(D391,'[5]9. Asegura. de la Calid. y M'!$F:$G,2,FALSE),IFERROR(VLOOKUP(D391,'[5]6. Gestión del Conocimiento'!$F:$G,2,FALSE),IFERROR(VLOOKUP(D391,'[5]15. Gobernabilidad y Proceso...'!$F:$G,2,FALSE),IFERROR(VLOOKUP(D391,'[5]12. Gestión del Talento Humano'!$F:$G,2,FALSE),IFERROR(VLOOKUP(D391,'[5]14. Internacional... de la E.S.'!$F:$G,2,FALSE),IFERROR(VLOOKUP(D391,'[5]10. Posgrado'!$F:$G,2,FALSE),IFERROR(VLOOKUP(D391,'[5]17. Gestión TIC'!$F:$G,2,FALSE),IFERROR(VLOOKUP(D391,'[5]16. Desa. del Sistema Educ.Sup.'!$F:$G,2,FALSE),IFERROR(VLOOKUP(D391,'[5]8. Cultura de Inno. Insti...'!$F:$G,2,FALSE),VLOOKUP(D391,'[5]7. Lo Esencial de la Reforma U.'!$F:$G,2,0)))))))))))))))))</f>
        <v xml:space="preserve">Promover la suscripción y la consecuente ejecución de convenios o acuerdos de cooperación en apoyo al desarrollo de proyectos de vinculación de la Universidad con la Sociedad. </v>
      </c>
      <c r="D392" s="31"/>
      <c r="E392" s="91"/>
      <c r="F392" s="91"/>
      <c r="G392" s="91"/>
      <c r="H392" s="75"/>
      <c r="I392" s="75"/>
      <c r="J392" s="75"/>
      <c r="K392" s="109"/>
      <c r="L392" s="424"/>
    </row>
    <row r="393" spans="3:12" ht="15.75" thickBot="1" x14ac:dyDescent="0.3">
      <c r="C393" s="69"/>
      <c r="D393" s="31"/>
      <c r="E393" s="91"/>
      <c r="F393" s="91"/>
      <c r="G393" s="91"/>
      <c r="H393" s="75"/>
      <c r="I393" s="75"/>
      <c r="J393" s="75"/>
      <c r="K393" s="109"/>
      <c r="L393" s="424"/>
    </row>
    <row r="394" spans="3:12" ht="30.75" thickBot="1" x14ac:dyDescent="0.3">
      <c r="C394" s="122" t="s">
        <v>1310</v>
      </c>
      <c r="D394" s="125" t="s">
        <v>1311</v>
      </c>
      <c r="E394" s="124" t="s">
        <v>98</v>
      </c>
      <c r="F394" s="124" t="s">
        <v>1312</v>
      </c>
      <c r="G394" s="123" t="s">
        <v>1313</v>
      </c>
      <c r="H394" s="129" t="s">
        <v>1314</v>
      </c>
      <c r="I394" s="124" t="s">
        <v>1315</v>
      </c>
      <c r="J394" s="124" t="s">
        <v>710</v>
      </c>
      <c r="K394" s="124" t="s">
        <v>1316</v>
      </c>
      <c r="L394" s="124" t="s">
        <v>1317</v>
      </c>
    </row>
    <row r="395" spans="3:12" x14ac:dyDescent="0.25">
      <c r="C395" s="307" t="s">
        <v>1318</v>
      </c>
      <c r="D395" s="722">
        <v>25</v>
      </c>
      <c r="E395" s="308"/>
      <c r="F395" s="112">
        <v>30000</v>
      </c>
      <c r="G395" s="309">
        <f t="shared" ref="G395:G400" si="36">E395*F395</f>
        <v>0</v>
      </c>
      <c r="H395" s="310"/>
      <c r="I395" s="113" t="s">
        <v>293</v>
      </c>
      <c r="J395" s="113" t="str">
        <f>VLOOKUP(I395,[5]Presupuesto!$B$11:$C$566,2,0)</f>
        <v>SERVICIOS DE CAPACITACION.</v>
      </c>
      <c r="K395" s="311" t="s">
        <v>53</v>
      </c>
      <c r="L395" s="113" t="s">
        <v>718</v>
      </c>
    </row>
    <row r="396" spans="3:12" x14ac:dyDescent="0.25">
      <c r="C396" s="96" t="s">
        <v>1319</v>
      </c>
      <c r="D396" s="723"/>
      <c r="E396" s="194">
        <f>D395</f>
        <v>25</v>
      </c>
      <c r="F396" s="97">
        <v>50</v>
      </c>
      <c r="G396" s="94">
        <f t="shared" si="36"/>
        <v>1250</v>
      </c>
      <c r="H396" s="156" t="s">
        <v>702</v>
      </c>
      <c r="I396" s="95" t="s">
        <v>306</v>
      </c>
      <c r="J396" s="95" t="str">
        <f>VLOOKUP(I396,[5]Presupuesto!$B$11:$C$566,2,0)</f>
        <v>SERVICIOS DE IMPRENTA PUBLIC.Y REPRODUCCION</v>
      </c>
      <c r="K396" s="95" t="s">
        <v>53</v>
      </c>
      <c r="L396" s="95" t="s">
        <v>719</v>
      </c>
    </row>
    <row r="397" spans="3:12" x14ac:dyDescent="0.25">
      <c r="C397" s="96" t="s">
        <v>1320</v>
      </c>
      <c r="D397" s="723"/>
      <c r="E397" s="194">
        <f>D395</f>
        <v>25</v>
      </c>
      <c r="F397" s="97">
        <v>150</v>
      </c>
      <c r="G397" s="94">
        <f t="shared" si="36"/>
        <v>3750</v>
      </c>
      <c r="H397" s="156" t="s">
        <v>702</v>
      </c>
      <c r="I397" s="95" t="s">
        <v>360</v>
      </c>
      <c r="J397" s="95" t="str">
        <f>VLOOKUP(I397,[5]Presupuesto!$B$11:$C$566,2,0)</f>
        <v>ALIMENTOS B EBIDAS PARA PERSONAS</v>
      </c>
      <c r="K397" s="95" t="s">
        <v>53</v>
      </c>
      <c r="L397" s="95" t="s">
        <v>719</v>
      </c>
    </row>
    <row r="398" spans="3:12" x14ac:dyDescent="0.25">
      <c r="C398" s="96" t="s">
        <v>1323</v>
      </c>
      <c r="D398" s="723"/>
      <c r="E398" s="194">
        <f>(D395*25)/500</f>
        <v>1.25</v>
      </c>
      <c r="F398" s="97">
        <v>85</v>
      </c>
      <c r="G398" s="94">
        <f t="shared" si="36"/>
        <v>106.25</v>
      </c>
      <c r="H398" s="156" t="s">
        <v>702</v>
      </c>
      <c r="I398" s="95" t="s">
        <v>383</v>
      </c>
      <c r="J398" s="95" t="str">
        <f>VLOOKUP(I398,[5]Presupuesto!$B$11:$C$566,2,0)</f>
        <v>PRODUCTOS PAPEL Y CARTON</v>
      </c>
      <c r="K398" s="95" t="s">
        <v>53</v>
      </c>
      <c r="L398" s="95" t="s">
        <v>719</v>
      </c>
    </row>
    <row r="399" spans="3:12" x14ac:dyDescent="0.25">
      <c r="C399" s="96" t="s">
        <v>1324</v>
      </c>
      <c r="D399" s="723"/>
      <c r="E399" s="194">
        <f>D395/12</f>
        <v>2.0833333333333335</v>
      </c>
      <c r="F399" s="97">
        <v>36</v>
      </c>
      <c r="G399" s="94">
        <f t="shared" si="36"/>
        <v>75</v>
      </c>
      <c r="H399" s="156" t="s">
        <v>702</v>
      </c>
      <c r="I399" s="95" t="s">
        <v>450</v>
      </c>
      <c r="J399" s="95" t="str">
        <f>VLOOKUP(I399,[5]Presupuesto!$B$11:$C$566,2,0)</f>
        <v>UTILES DE ESCRITORIO, OFICINA Y ENSE¥ANZA</v>
      </c>
      <c r="K399" s="95" t="s">
        <v>53</v>
      </c>
      <c r="L399" s="95" t="s">
        <v>719</v>
      </c>
    </row>
    <row r="400" spans="3:12" x14ac:dyDescent="0.25">
      <c r="C400" s="96" t="s">
        <v>1325</v>
      </c>
      <c r="D400" s="723"/>
      <c r="E400" s="194">
        <f>D395/12</f>
        <v>2.0833333333333335</v>
      </c>
      <c r="F400" s="97">
        <v>80</v>
      </c>
      <c r="G400" s="94">
        <f t="shared" si="36"/>
        <v>166.66666666666669</v>
      </c>
      <c r="H400" s="156" t="s">
        <v>702</v>
      </c>
      <c r="I400" s="95" t="s">
        <v>450</v>
      </c>
      <c r="J400" s="95" t="str">
        <f>VLOOKUP(I400,[5]Presupuesto!$B$11:$C$566,2,0)</f>
        <v>UTILES DE ESCRITORIO, OFICINA Y ENSE¥ANZA</v>
      </c>
      <c r="K400" s="95" t="s">
        <v>53</v>
      </c>
      <c r="L400" s="95" t="s">
        <v>719</v>
      </c>
    </row>
    <row r="401" spans="3:12" ht="15.75" thickBot="1" x14ac:dyDescent="0.3">
      <c r="C401" s="208" t="s">
        <v>1277</v>
      </c>
      <c r="D401" s="209">
        <v>0</v>
      </c>
      <c r="E401" s="312">
        <v>0</v>
      </c>
      <c r="F401" s="101">
        <f>HLOOKUP(C401,$AH$2:$BU$3,2,0)</f>
        <v>1750</v>
      </c>
      <c r="G401" s="102">
        <f>D401*E401*F401</f>
        <v>0</v>
      </c>
      <c r="H401" s="313"/>
      <c r="I401" s="314" t="s">
        <v>336</v>
      </c>
      <c r="J401" s="103" t="str">
        <f>VLOOKUP(I401,[5]Presupuesto!$B$11:$C$566,2,0)</f>
        <v>VIATICOS NACIONALES</v>
      </c>
      <c r="K401" s="315" t="s">
        <v>53</v>
      </c>
      <c r="L401" s="315" t="s">
        <v>719</v>
      </c>
    </row>
    <row r="402" spans="3:12" x14ac:dyDescent="0.25">
      <c r="C402" s="91"/>
      <c r="D402" s="424"/>
      <c r="E402" s="109"/>
      <c r="F402" s="109"/>
      <c r="G402" s="109"/>
      <c r="H402" s="169"/>
      <c r="I402" s="109"/>
      <c r="J402" s="109"/>
      <c r="K402" s="109"/>
      <c r="L402" s="424"/>
    </row>
    <row r="403" spans="3:12" ht="15.75" thickBot="1" x14ac:dyDescent="0.3">
      <c r="C403" s="424"/>
      <c r="D403" s="424"/>
      <c r="E403" s="424"/>
      <c r="F403" s="424"/>
      <c r="G403" s="424"/>
      <c r="H403" s="413"/>
      <c r="I403" s="424"/>
      <c r="J403" s="424"/>
      <c r="K403" s="424"/>
      <c r="L403" s="424"/>
    </row>
    <row r="404" spans="3:12" ht="15.75" thickBot="1" x14ac:dyDescent="0.3">
      <c r="C404" s="29" t="s">
        <v>1308</v>
      </c>
      <c r="D404" s="30">
        <f>SUM(G411:G418)</f>
        <v>5347.916666666667</v>
      </c>
      <c r="E404" s="91"/>
      <c r="F404" s="91"/>
      <c r="G404" s="91"/>
      <c r="H404" s="75"/>
      <c r="I404" s="75"/>
      <c r="J404" s="75"/>
      <c r="K404" s="109"/>
      <c r="L404" s="424"/>
    </row>
    <row r="405" spans="3:12" x14ac:dyDescent="0.25">
      <c r="C405" s="69"/>
      <c r="D405" s="31"/>
      <c r="E405" s="91"/>
      <c r="F405" s="91"/>
      <c r="G405" s="91"/>
      <c r="H405" s="75"/>
      <c r="I405" s="75"/>
      <c r="J405" s="75"/>
      <c r="K405" s="109"/>
      <c r="L405" s="424"/>
    </row>
    <row r="406" spans="3:12" x14ac:dyDescent="0.25">
      <c r="C406" s="69"/>
      <c r="D406" s="31"/>
      <c r="E406" s="91"/>
      <c r="F406" s="91"/>
      <c r="G406" s="91"/>
      <c r="H406" s="75"/>
      <c r="I406" s="75"/>
      <c r="J406" s="75"/>
      <c r="K406" s="109"/>
      <c r="L406" s="424"/>
    </row>
    <row r="407" spans="3:12" ht="15.75" x14ac:dyDescent="0.25">
      <c r="C407" s="195" t="s">
        <v>1309</v>
      </c>
      <c r="D407" s="343" t="s">
        <v>1814</v>
      </c>
      <c r="E407" s="91"/>
      <c r="F407" s="91"/>
      <c r="G407" s="91"/>
      <c r="H407" s="75"/>
      <c r="I407" s="75"/>
      <c r="J407" s="75"/>
      <c r="K407" s="109"/>
      <c r="L407" s="424"/>
    </row>
    <row r="408" spans="3:12" ht="18.75" x14ac:dyDescent="0.25">
      <c r="C408" s="202" t="str">
        <f>IFERROR(VLOOKUP(D407,'[5]1. Desarrollo e Innov. Curricu.'!$F:$G,2,FALSE),IFERROR(VLOOKUP(D407,'[5]2. Investigación Científica'!$F:$G,2,FALSE),IFERROR(VLOOKUP(D407,'[5]3. Vinculación Univ. Sociedad'!$F:$G,2,FALSE),IFERROR(VLOOKUP(D407,'[5]4. Docencia y Profesorado Univ.'!$F:$G,2,FALSE),IFERROR(VLOOKUP(D407,'[5]5. Estudiantes y Graduados'!$F:$G,2,FALSE),IFERROR(VLOOKUP(D407,'[5]11. Gestion Administrativa'!$F:$G,2,FALSE),IFERROR(VLOOKUP(D407,'[5]13. Gestión Académica'!$F:$G,2,FALSE),IFERROR(VLOOKUP(D407,'[5]9. Asegura. de la Calid. y M'!$F:$G,2,FALSE),IFERROR(VLOOKUP(D407,'[5]6. Gestión del Conocimiento'!$F:$G,2,FALSE),IFERROR(VLOOKUP(D407,'[5]15. Gobernabilidad y Proceso...'!$F:$G,2,FALSE),IFERROR(VLOOKUP(D407,'[5]12. Gestión del Talento Humano'!$F:$G,2,FALSE),IFERROR(VLOOKUP(D407,'[5]14. Internacional... de la E.S.'!$F:$G,2,FALSE),IFERROR(VLOOKUP(D407,'[5]10. Posgrado'!$F:$G,2,FALSE),IFERROR(VLOOKUP(D407,'[5]17. Gestión TIC'!$F:$G,2,FALSE),IFERROR(VLOOKUP(D407,'[5]16. Desa. del Sistema Educ.Sup.'!$F:$G,2,FALSE),IFERROR(VLOOKUP(D407,'[5]8. Cultura de Inno. Insti...'!$F:$G,2,FALSE),VLOOKUP(D407,'[5]7. Lo Esencial de la Reforma U.'!$F:$G,2,0)))))))))))))))))</f>
        <v xml:space="preserve">Promover la suscripción y la consecuente ejecución de convenios o acuerdos de cooperación en apoyo al desarrollo de proyectos de vinculación de la Universidad con la Sociedad. </v>
      </c>
      <c r="D408" s="31"/>
      <c r="E408" s="91"/>
      <c r="F408" s="91"/>
      <c r="G408" s="91"/>
      <c r="H408" s="75"/>
      <c r="I408" s="75"/>
      <c r="J408" s="75"/>
      <c r="K408" s="109"/>
      <c r="L408" s="424"/>
    </row>
    <row r="409" spans="3:12" ht="15.75" thickBot="1" x14ac:dyDescent="0.3">
      <c r="C409" s="69"/>
      <c r="D409" s="31"/>
      <c r="E409" s="91"/>
      <c r="F409" s="91"/>
      <c r="G409" s="91"/>
      <c r="H409" s="75"/>
      <c r="I409" s="75"/>
      <c r="J409" s="75"/>
      <c r="K409" s="109"/>
      <c r="L409" s="424"/>
    </row>
    <row r="410" spans="3:12" ht="30.75" thickBot="1" x14ac:dyDescent="0.3">
      <c r="C410" s="122" t="s">
        <v>1310</v>
      </c>
      <c r="D410" s="125" t="s">
        <v>1311</v>
      </c>
      <c r="E410" s="124" t="s">
        <v>98</v>
      </c>
      <c r="F410" s="124" t="s">
        <v>1312</v>
      </c>
      <c r="G410" s="123" t="s">
        <v>1313</v>
      </c>
      <c r="H410" s="129" t="s">
        <v>1314</v>
      </c>
      <c r="I410" s="124" t="s">
        <v>1315</v>
      </c>
      <c r="J410" s="124" t="s">
        <v>710</v>
      </c>
      <c r="K410" s="124" t="s">
        <v>1316</v>
      </c>
      <c r="L410" s="124" t="s">
        <v>1317</v>
      </c>
    </row>
    <row r="411" spans="3:12" x14ac:dyDescent="0.25">
      <c r="C411" s="307" t="s">
        <v>1318</v>
      </c>
      <c r="D411" s="722">
        <v>25</v>
      </c>
      <c r="E411" s="308"/>
      <c r="F411" s="112">
        <v>30000</v>
      </c>
      <c r="G411" s="309">
        <f t="shared" ref="G411:G417" si="37">E411*F411</f>
        <v>0</v>
      </c>
      <c r="H411" s="310"/>
      <c r="I411" s="113" t="s">
        <v>293</v>
      </c>
      <c r="J411" s="113" t="str">
        <f>VLOOKUP(I411,[5]Presupuesto!$B$11:$C$566,2,0)</f>
        <v>SERVICIOS DE CAPACITACION.</v>
      </c>
      <c r="K411" s="311" t="s">
        <v>81</v>
      </c>
      <c r="L411" s="113" t="s">
        <v>718</v>
      </c>
    </row>
    <row r="412" spans="3:12" x14ac:dyDescent="0.25">
      <c r="C412" s="96" t="s">
        <v>1319</v>
      </c>
      <c r="D412" s="723"/>
      <c r="E412" s="194">
        <f>D411</f>
        <v>25</v>
      </c>
      <c r="F412" s="97">
        <v>50</v>
      </c>
      <c r="G412" s="94">
        <f t="shared" si="37"/>
        <v>1250</v>
      </c>
      <c r="H412" s="156" t="s">
        <v>702</v>
      </c>
      <c r="I412" s="95" t="s">
        <v>306</v>
      </c>
      <c r="J412" s="95" t="str">
        <f>VLOOKUP(I412,[5]Presupuesto!$B$11:$C$566,2,0)</f>
        <v>SERVICIOS DE IMPRENTA PUBLIC.Y REPRODUCCION</v>
      </c>
      <c r="K412" s="95" t="str">
        <f>$K$36</f>
        <v>Vinculación Universidad-Sociedad</v>
      </c>
      <c r="L412" s="95" t="s">
        <v>719</v>
      </c>
    </row>
    <row r="413" spans="3:12" x14ac:dyDescent="0.25">
      <c r="C413" s="96" t="s">
        <v>1320</v>
      </c>
      <c r="D413" s="723"/>
      <c r="E413" s="194">
        <f>D411</f>
        <v>25</v>
      </c>
      <c r="F413" s="97">
        <v>150</v>
      </c>
      <c r="G413" s="94">
        <f t="shared" si="37"/>
        <v>3750</v>
      </c>
      <c r="H413" s="156" t="s">
        <v>702</v>
      </c>
      <c r="I413" s="95" t="s">
        <v>360</v>
      </c>
      <c r="J413" s="95" t="str">
        <f>VLOOKUP(I413,[5]Presupuesto!$B$11:$C$566,2,0)</f>
        <v>ALIMENTOS B EBIDAS PARA PERSONAS</v>
      </c>
      <c r="K413" s="95" t="str">
        <f t="shared" ref="K413:K418" si="38">$K$36</f>
        <v>Vinculación Universidad-Sociedad</v>
      </c>
      <c r="L413" s="95" t="s">
        <v>719</v>
      </c>
    </row>
    <row r="414" spans="3:12" x14ac:dyDescent="0.25">
      <c r="C414" s="96" t="s">
        <v>1323</v>
      </c>
      <c r="D414" s="723"/>
      <c r="E414" s="194">
        <f>(D411*25)/500</f>
        <v>1.25</v>
      </c>
      <c r="F414" s="97">
        <v>85</v>
      </c>
      <c r="G414" s="94">
        <f t="shared" si="37"/>
        <v>106.25</v>
      </c>
      <c r="H414" s="156" t="s">
        <v>702</v>
      </c>
      <c r="I414" s="95" t="s">
        <v>383</v>
      </c>
      <c r="J414" s="95" t="str">
        <f>VLOOKUP(I414,[5]Presupuesto!$B$11:$C$566,2,0)</f>
        <v>PRODUCTOS PAPEL Y CARTON</v>
      </c>
      <c r="K414" s="95" t="str">
        <f t="shared" si="38"/>
        <v>Vinculación Universidad-Sociedad</v>
      </c>
      <c r="L414" s="95" t="s">
        <v>719</v>
      </c>
    </row>
    <row r="415" spans="3:12" x14ac:dyDescent="0.25">
      <c r="C415" s="96" t="s">
        <v>1324</v>
      </c>
      <c r="D415" s="723"/>
      <c r="E415" s="194">
        <f>D411/12</f>
        <v>2.0833333333333335</v>
      </c>
      <c r="F415" s="97">
        <v>36</v>
      </c>
      <c r="G415" s="94">
        <f t="shared" si="37"/>
        <v>75</v>
      </c>
      <c r="H415" s="156" t="s">
        <v>702</v>
      </c>
      <c r="I415" s="95" t="s">
        <v>450</v>
      </c>
      <c r="J415" s="95" t="str">
        <f>VLOOKUP(I415,[5]Presupuesto!$B$11:$C$566,2,0)</f>
        <v>UTILES DE ESCRITORIO, OFICINA Y ENSE¥ANZA</v>
      </c>
      <c r="K415" s="95" t="str">
        <f t="shared" si="38"/>
        <v>Vinculación Universidad-Sociedad</v>
      </c>
      <c r="L415" s="95" t="s">
        <v>719</v>
      </c>
    </row>
    <row r="416" spans="3:12" x14ac:dyDescent="0.25">
      <c r="C416" s="96" t="s">
        <v>1325</v>
      </c>
      <c r="D416" s="723"/>
      <c r="E416" s="194">
        <f>D411/12</f>
        <v>2.0833333333333335</v>
      </c>
      <c r="F416" s="97">
        <v>80</v>
      </c>
      <c r="G416" s="94">
        <f t="shared" si="37"/>
        <v>166.66666666666669</v>
      </c>
      <c r="H416" s="156" t="s">
        <v>702</v>
      </c>
      <c r="I416" s="95" t="s">
        <v>450</v>
      </c>
      <c r="J416" s="95" t="str">
        <f>VLOOKUP(I416,[5]Presupuesto!$B$11:$C$566,2,0)</f>
        <v>UTILES DE ESCRITORIO, OFICINA Y ENSE¥ANZA</v>
      </c>
      <c r="K416" s="95" t="str">
        <f t="shared" si="38"/>
        <v>Vinculación Universidad-Sociedad</v>
      </c>
      <c r="L416" s="95" t="s">
        <v>719</v>
      </c>
    </row>
    <row r="417" spans="3:12" x14ac:dyDescent="0.25">
      <c r="C417" s="106" t="s">
        <v>1326</v>
      </c>
      <c r="D417" s="723"/>
      <c r="E417" s="204">
        <v>0</v>
      </c>
      <c r="F417" s="116">
        <v>25</v>
      </c>
      <c r="G417" s="94">
        <f t="shared" si="37"/>
        <v>0</v>
      </c>
      <c r="H417" s="156"/>
      <c r="I417" s="95" t="s">
        <v>450</v>
      </c>
      <c r="J417" s="95" t="str">
        <f>VLOOKUP(I417,[5]Presupuesto!$B$11:$C$566,2,0)</f>
        <v>UTILES DE ESCRITORIO, OFICINA Y ENSE¥ANZA</v>
      </c>
      <c r="K417" s="95" t="str">
        <f t="shared" si="38"/>
        <v>Vinculación Universidad-Sociedad</v>
      </c>
      <c r="L417" s="95" t="s">
        <v>719</v>
      </c>
    </row>
    <row r="418" spans="3:12" ht="15.75" thickBot="1" x14ac:dyDescent="0.3">
      <c r="C418" s="208" t="s">
        <v>1277</v>
      </c>
      <c r="D418" s="209"/>
      <c r="E418" s="312">
        <v>0</v>
      </c>
      <c r="F418" s="101">
        <f>HLOOKUP(C418,$AH$2:$BU$3,2,0)</f>
        <v>1750</v>
      </c>
      <c r="G418" s="102">
        <f>D418*E418*F418</f>
        <v>0</v>
      </c>
      <c r="H418" s="313"/>
      <c r="I418" s="314" t="s">
        <v>336</v>
      </c>
      <c r="J418" s="103" t="str">
        <f>VLOOKUP(I418,[5]Presupuesto!$B$11:$C$566,2,0)</f>
        <v>VIATICOS NACIONALES</v>
      </c>
      <c r="K418" s="315" t="str">
        <f t="shared" si="38"/>
        <v>Vinculación Universidad-Sociedad</v>
      </c>
      <c r="L418" s="315" t="s">
        <v>719</v>
      </c>
    </row>
  </sheetData>
  <protectedRanges>
    <protectedRange password="DE9D" sqref="K35 K51 K81 K95 K111 K125 K139 K157 K176 K191 K206 K222 H16:I25 K16:L25 D16:F25" name="bloqueo"/>
    <protectedRange sqref="E160:E164" name="bloqueo_2_1"/>
    <protectedRange password="DE9D" sqref="E176:E180" name="bloqueo_1"/>
    <protectedRange password="DE9D" sqref="F176:F180" name="bloqueo_3"/>
    <protectedRange password="DE9D" sqref="E194:E195" name="bloqueo_4"/>
    <protectedRange password="DE9D" sqref="K237 K251" name="bloqueo_5"/>
    <protectedRange password="DE9D" sqref="D269:F273 H269:I273 K269:L273" name="bloqueo_2"/>
    <protectedRange password="DE9D" sqref="H284:I292 D284:F292 K284:L292 D364:F368 K363:K368 H364:I368 D383:F383 D303:F310 K302:K310 H303:I310 H321:I325 K320:K325 D321:F325 D336:F338 K335:K338 H336:I338 K348:K353 H349:I353 D349:F353 D379:F382 H379:I383 K378:K383" name="bloqueo_6"/>
    <protectedRange password="DE9D" sqref="K64:L69 H64:I69 D64:F69" name="bloqueo_8"/>
    <protectedRange password="DE9D" sqref="D401:F401 K411 D394:F397 K394:L401 H394:I401 D398:F400" name="bloqueo_7"/>
  </protectedRanges>
  <mergeCells count="33">
    <mergeCell ref="C386:K386"/>
    <mergeCell ref="D395:D400"/>
    <mergeCell ref="D411:D417"/>
    <mergeCell ref="D81:D84"/>
    <mergeCell ref="D95:D100"/>
    <mergeCell ref="C260:K260"/>
    <mergeCell ref="D270:D272"/>
    <mergeCell ref="D222:D226"/>
    <mergeCell ref="D237:D240"/>
    <mergeCell ref="D251:D256"/>
    <mergeCell ref="D191:D195"/>
    <mergeCell ref="D206:D211"/>
    <mergeCell ref="D111:D114"/>
    <mergeCell ref="D125:D128"/>
    <mergeCell ref="D139:D143"/>
    <mergeCell ref="D157:D164"/>
    <mergeCell ref="D176:D180"/>
    <mergeCell ref="C147:K147"/>
    <mergeCell ref="C167:K167"/>
    <mergeCell ref="D348:D352"/>
    <mergeCell ref="D363:D368"/>
    <mergeCell ref="D378:D382"/>
    <mergeCell ref="C276:K276"/>
    <mergeCell ref="D285:D291"/>
    <mergeCell ref="D302:D309"/>
    <mergeCell ref="D320:D324"/>
    <mergeCell ref="D335:D337"/>
    <mergeCell ref="C6:K6"/>
    <mergeCell ref="C72:K72"/>
    <mergeCell ref="D17:D22"/>
    <mergeCell ref="D35:D40"/>
    <mergeCell ref="D51:D54"/>
    <mergeCell ref="D65:D68"/>
  </mergeCells>
  <conditionalFormatting sqref="D298">
    <cfRule type="duplicateValues" dxfId="8" priority="8"/>
  </conditionalFormatting>
  <conditionalFormatting sqref="D316">
    <cfRule type="duplicateValues" dxfId="7" priority="7"/>
  </conditionalFormatting>
  <conditionalFormatting sqref="D331">
    <cfRule type="duplicateValues" dxfId="6" priority="6"/>
  </conditionalFormatting>
  <conditionalFormatting sqref="D344">
    <cfRule type="duplicateValues" dxfId="5" priority="5"/>
  </conditionalFormatting>
  <conditionalFormatting sqref="D359">
    <cfRule type="duplicateValues" dxfId="4" priority="4"/>
  </conditionalFormatting>
  <conditionalFormatting sqref="D374">
    <cfRule type="duplicateValues" dxfId="3" priority="3"/>
  </conditionalFormatting>
  <conditionalFormatting sqref="D281">
    <cfRule type="duplicateValues" dxfId="2" priority="1"/>
  </conditionalFormatting>
  <dataValidations xWindow="829" yWindow="535" count="6">
    <dataValidation type="list" allowBlank="1" showInputMessage="1" showErrorMessage="1" sqref="C273 C41 C383 C85 C101 C115 C129 C144 C165 C181 C196 C212 C227 C241 C257 C23:C25 C292 C310 C325 C338 C353 C55:C57 C69:C70 C401 C418">
      <formula1>$AH$2:$BU$2</formula1>
    </dataValidation>
    <dataValidation type="list" allowBlank="1" showInputMessage="1" showErrorMessage="1" errorTitle="¡Ingreso Inválido!" error="Seleccione una opción de la lista" promptTitle="Mes Requerido" prompt="Seleccione el mes en el que requiere el recurso." sqref="L35:L41 L81:L85 L95:L101 L111:L115 L139:L144 L176:L181 L191:L196 L206:L212 L237:L241 L17:L25 L285:L292 L363:L368 L51:L57 L65:L70 L125:L129 L157:L165 L222:L227 L251:L257 L270:L273 L302:L310 L320:L325 L335:L338 L348:L353 L411:L418 L378:L383 L395:L401">
      <formula1>$U$2:$AF$2</formula1>
    </dataValidation>
    <dataValidation type="list" allowBlank="1" showInputMessage="1" showErrorMessage="1" errorTitle="¡Ingreso no valido!" error="Favor ingrese un elemento de la lista." promptTitle="Tipo de Presupuesto" prompt="Seleccione una opción de la lista." sqref="H35:H41 H81:H85 H95:H101 H111:H115 H139:H144 H176:H181 H191:H196 H206:H212 H237:H241 H17:H25 H285:H292 H363:H368 H51:H57 H65:H70 H125:H129 H157:H165 H222:H227 H251:H257 H270:H273 H302:H310 H320:H325 H335:H338 H348:H353 H411:H418 H378:H383 H395:H401">
      <formula1>$S$2:$T$2</formula1>
    </dataValidation>
    <dataValidation type="list" allowBlank="1" showInputMessage="1" showErrorMessage="1" errorTitle="¡Ingreso Inválido!" error="Seleccione una opción de la lista." promptTitle="Dimensión Estratégica" prompt="Seleccione una opción de la lista." sqref="K17 K35 K51 K81 K95 K111 K125 K139 K157 K176 K191 K206 K222 K237 K251 K270 K285 K302 K320 K335 K348 K363 K378 K65 K395 K411">
      <formula1>$A$2:$Q$2</formula1>
    </dataValidation>
    <dataValidation type="list" allowBlank="1" showInputMessage="1" showErrorMessage="1" sqref="K36:K41 K82:K85 K96:K101 K112:K115 K140:K144 K177:K181 K192:K196 K207:K212 K238:K241 K18:K25 K286:K292 K364:K368 K52:K57 K66:K70 K126:K129 K158:K165 K223:K227 K252:K257 K271:K273 K303:K310 K321:K325 K336:K338 K349:K353 K412:K418 K379:K383 K396:K401">
      <formula1>$A$2:$Q$2</formula1>
    </dataValidation>
    <dataValidation type="list" allowBlank="1" showInputMessage="1" showErrorMessage="1" errorTitle="¡Ingreso Inválido!" error="Verifique el valor ingresado._x000a_" sqref="I35:I41 I81:I85 I95:I101 I111:I115 I139:I144 I176:I181 I191:I196 I206:I212 I237:I241 I17:I25 I285:I292 I363:I368 I51:I57 I65:I70 I125:I129 I157:I165 I222:I227 I251:I257 I270:I273 I302:I310 I320:I325 I335:I338 I348:I353 I411:I418 I378:I383 I395:I401">
      <formula1>$A$1:$SU$1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211"/>
  <sheetViews>
    <sheetView showGridLines="0" topLeftCell="C189" zoomScale="70" zoomScaleNormal="70" workbookViewId="0">
      <selection activeCell="F214" sqref="F214"/>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425" t="s">
        <v>49</v>
      </c>
      <c r="B2" s="425" t="s">
        <v>51</v>
      </c>
      <c r="C2" s="425" t="s">
        <v>53</v>
      </c>
      <c r="D2" s="426" t="s">
        <v>57</v>
      </c>
      <c r="E2" s="425" t="s">
        <v>60</v>
      </c>
      <c r="F2" s="425" t="s">
        <v>63</v>
      </c>
      <c r="G2" s="425" t="s">
        <v>66</v>
      </c>
      <c r="H2" s="426" t="s">
        <v>717</v>
      </c>
      <c r="I2" s="425" t="s">
        <v>68</v>
      </c>
      <c r="J2" s="425" t="s">
        <v>71</v>
      </c>
      <c r="K2" s="425" t="s">
        <v>73</v>
      </c>
      <c r="L2" s="425" t="s">
        <v>74</v>
      </c>
      <c r="M2" s="425" t="s">
        <v>77</v>
      </c>
      <c r="N2" s="425" t="s">
        <v>78</v>
      </c>
      <c r="O2" s="425" t="s">
        <v>79</v>
      </c>
      <c r="P2" s="425" t="s">
        <v>80</v>
      </c>
      <c r="Q2" s="425" t="s">
        <v>81</v>
      </c>
      <c r="R2" s="420" t="str">
        <f>+Presupuesto!D11</f>
        <v>Recurrente</v>
      </c>
      <c r="S2" s="420" t="str">
        <f>+Presupuesto!E11</f>
        <v>Programa / Proyecto 2018</v>
      </c>
      <c r="T2" s="425"/>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205" t="s">
        <v>1265</v>
      </c>
      <c r="AI2" s="205" t="s">
        <v>1266</v>
      </c>
      <c r="AJ2" s="205" t="s">
        <v>1267</v>
      </c>
      <c r="AK2" s="205" t="s">
        <v>1268</v>
      </c>
      <c r="AL2" s="205" t="s">
        <v>1269</v>
      </c>
      <c r="AM2" s="205" t="s">
        <v>1270</v>
      </c>
      <c r="AN2" s="205" t="s">
        <v>1271</v>
      </c>
      <c r="AO2" s="205" t="s">
        <v>1272</v>
      </c>
      <c r="AP2" s="205" t="s">
        <v>1273</v>
      </c>
      <c r="AQ2" s="205" t="s">
        <v>1274</v>
      </c>
      <c r="AR2" s="205" t="s">
        <v>1275</v>
      </c>
      <c r="AS2" s="205" t="s">
        <v>1276</v>
      </c>
      <c r="AT2" s="205" t="s">
        <v>1277</v>
      </c>
      <c r="AU2" s="205" t="s">
        <v>1278</v>
      </c>
      <c r="AV2" s="205" t="s">
        <v>1279</v>
      </c>
      <c r="AW2" s="205" t="s">
        <v>1280</v>
      </c>
      <c r="AX2" s="205" t="s">
        <v>1281</v>
      </c>
      <c r="AY2" s="205" t="s">
        <v>1282</v>
      </c>
      <c r="AZ2" s="205" t="s">
        <v>1283</v>
      </c>
      <c r="BA2" s="205" t="s">
        <v>1284</v>
      </c>
      <c r="BB2" s="205" t="s">
        <v>1285</v>
      </c>
      <c r="BC2" s="205" t="s">
        <v>1286</v>
      </c>
      <c r="BD2" s="205" t="s">
        <v>1287</v>
      </c>
      <c r="BE2" s="205" t="s">
        <v>1288</v>
      </c>
      <c r="BF2" s="205" t="s">
        <v>1289</v>
      </c>
      <c r="BG2" s="205" t="s">
        <v>1290</v>
      </c>
      <c r="BH2" s="205" t="s">
        <v>1291</v>
      </c>
      <c r="BI2" s="205" t="s">
        <v>1292</v>
      </c>
      <c r="BJ2" s="205" t="s">
        <v>1293</v>
      </c>
      <c r="BK2" s="205" t="s">
        <v>1294</v>
      </c>
      <c r="BL2" s="205" t="s">
        <v>1295</v>
      </c>
      <c r="BM2" s="205" t="s">
        <v>1296</v>
      </c>
      <c r="BN2" s="205" t="s">
        <v>1297</v>
      </c>
      <c r="BO2" s="205" t="s">
        <v>1298</v>
      </c>
      <c r="BP2" s="205" t="s">
        <v>1299</v>
      </c>
      <c r="BQ2" s="205" t="s">
        <v>1300</v>
      </c>
      <c r="BR2" s="205" t="s">
        <v>1301</v>
      </c>
      <c r="BS2" s="205" t="s">
        <v>1302</v>
      </c>
      <c r="BT2" s="205" t="s">
        <v>1303</v>
      </c>
      <c r="BU2" s="205" t="s">
        <v>1304</v>
      </c>
      <c r="BV2" s="425"/>
      <c r="BW2" s="425"/>
      <c r="BX2" s="425"/>
      <c r="BY2" s="425"/>
      <c r="BZ2" s="424" t="s">
        <v>83</v>
      </c>
      <c r="CA2" s="424" t="s">
        <v>84</v>
      </c>
      <c r="CB2" s="424" t="s">
        <v>85</v>
      </c>
      <c r="CC2" s="424" t="s">
        <v>86</v>
      </c>
      <c r="CD2" s="424" t="s">
        <v>87</v>
      </c>
      <c r="CE2" s="424" t="s">
        <v>88</v>
      </c>
      <c r="CF2" s="424" t="s">
        <v>89</v>
      </c>
      <c r="CG2" s="424" t="s">
        <v>90</v>
      </c>
      <c r="CH2" s="424" t="s">
        <v>91</v>
      </c>
      <c r="CI2" s="424" t="s">
        <v>92</v>
      </c>
      <c r="CJ2" s="424" t="s">
        <v>93</v>
      </c>
      <c r="CK2" s="424" t="s">
        <v>94</v>
      </c>
      <c r="CL2" s="424" t="s">
        <v>95</v>
      </c>
      <c r="CM2" s="424" t="s">
        <v>96</v>
      </c>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hidden="1" x14ac:dyDescent="0.25">
      <c r="A3" s="424"/>
      <c r="B3" s="424"/>
      <c r="C3" s="424"/>
      <c r="D3" s="413"/>
      <c r="E3" s="424"/>
      <c r="F3" s="424"/>
      <c r="G3" s="424"/>
      <c r="H3" s="413"/>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206">
        <v>2500</v>
      </c>
      <c r="AI3" s="206">
        <v>1900</v>
      </c>
      <c r="AJ3" s="206">
        <v>1650</v>
      </c>
      <c r="AK3" s="206">
        <v>1580</v>
      </c>
      <c r="AL3" s="206">
        <v>2250</v>
      </c>
      <c r="AM3" s="206">
        <v>1650</v>
      </c>
      <c r="AN3" s="206">
        <v>1400</v>
      </c>
      <c r="AO3" s="207">
        <v>1340</v>
      </c>
      <c r="AP3" s="207">
        <v>2000</v>
      </c>
      <c r="AQ3" s="207">
        <v>1400</v>
      </c>
      <c r="AR3" s="207">
        <v>1150</v>
      </c>
      <c r="AS3" s="207">
        <v>1100</v>
      </c>
      <c r="AT3" s="207">
        <v>1750</v>
      </c>
      <c r="AU3" s="207">
        <v>1150</v>
      </c>
      <c r="AV3" s="207">
        <v>900</v>
      </c>
      <c r="AW3" s="207">
        <v>860</v>
      </c>
      <c r="AX3" s="207">
        <v>1200</v>
      </c>
      <c r="AY3" s="425">
        <v>900</v>
      </c>
      <c r="AZ3" s="425">
        <v>650</v>
      </c>
      <c r="BA3" s="425">
        <v>620</v>
      </c>
      <c r="BB3" s="206">
        <f>+'Cuadro Resumen'!C213</f>
        <v>6045.3105000000005</v>
      </c>
      <c r="BC3" s="206">
        <f>+'Cuadro Resumen'!D213</f>
        <v>5571.1684999999998</v>
      </c>
      <c r="BD3" s="206">
        <f>+'Cuadro Resumen'!E213</f>
        <v>7112.13</v>
      </c>
      <c r="BE3" s="206">
        <f>+'Cuadro Resumen'!F213</f>
        <v>6637.9880000000003</v>
      </c>
      <c r="BF3" s="206">
        <f>+'Cuadro Resumen'!C214</f>
        <v>5334.0974999999999</v>
      </c>
      <c r="BG3" s="206">
        <f>+'Cuadro Resumen'!D214</f>
        <v>4859.9555</v>
      </c>
      <c r="BH3" s="206">
        <f>+'Cuadro Resumen'!E214</f>
        <v>6400.9170000000004</v>
      </c>
      <c r="BI3" s="206">
        <f>+'Cuadro Resumen'!F214</f>
        <v>5926.7750000000005</v>
      </c>
      <c r="BJ3" s="207">
        <f>+'Cuadro Resumen'!C215</f>
        <v>4622.8845000000001</v>
      </c>
      <c r="BK3" s="207">
        <f>+'Cuadro Resumen'!D215</f>
        <v>4267.2780000000002</v>
      </c>
      <c r="BL3" s="207">
        <f>+'Cuadro Resumen'!E215</f>
        <v>5689.7039999999997</v>
      </c>
      <c r="BM3" s="207">
        <f>+'Cuadro Resumen'!F215</f>
        <v>5215.5619999999999</v>
      </c>
      <c r="BN3" s="207">
        <f>+'Cuadro Resumen'!C216</f>
        <v>3911.6714999999999</v>
      </c>
      <c r="BO3" s="207">
        <f>+'Cuadro Resumen'!D216</f>
        <v>3556.0650000000001</v>
      </c>
      <c r="BP3" s="207">
        <f>+'Cuadro Resumen'!E216</f>
        <v>4978.491</v>
      </c>
      <c r="BQ3" s="207">
        <f>+'Cuadro Resumen'!F216</f>
        <v>4622.8845000000001</v>
      </c>
      <c r="BR3" s="207">
        <f>+'Cuadro Resumen'!C217</f>
        <v>3437.5295000000001</v>
      </c>
      <c r="BS3" s="207">
        <f>+'Cuadro Resumen'!D217</f>
        <v>3200.4585000000002</v>
      </c>
      <c r="BT3" s="207">
        <f>+'Cuadro Resumen'!E217</f>
        <v>4385.8135000000002</v>
      </c>
      <c r="BU3" s="207">
        <f>+'Cuadro Resumen'!F217</f>
        <v>4030.2069999999999</v>
      </c>
      <c r="BV3" s="424"/>
      <c r="BW3" s="424"/>
      <c r="BX3" s="424"/>
      <c r="BY3" s="424"/>
      <c r="BZ3" s="286">
        <v>43674.39</v>
      </c>
      <c r="CA3" s="286">
        <v>39703.99</v>
      </c>
      <c r="CB3" s="286">
        <v>35733.589999999997</v>
      </c>
      <c r="CC3" s="286">
        <v>31763.19</v>
      </c>
      <c r="CD3" s="286">
        <v>29777.99</v>
      </c>
      <c r="CE3" s="286">
        <v>27792.79</v>
      </c>
      <c r="CF3" s="286">
        <v>18859.39</v>
      </c>
      <c r="CG3" s="286">
        <v>17866.8</v>
      </c>
      <c r="CH3" s="286">
        <v>13896.4</v>
      </c>
      <c r="CI3" s="286">
        <v>15004.09</v>
      </c>
      <c r="CJ3" s="286">
        <v>13238.9</v>
      </c>
      <c r="CK3" s="286">
        <v>12356.31</v>
      </c>
      <c r="CL3" s="286">
        <v>463.22</v>
      </c>
      <c r="CM3" s="286">
        <v>2007.3</v>
      </c>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row>
    <row r="5" spans="1:515" ht="52.5" x14ac:dyDescent="0.25">
      <c r="A5" s="424"/>
      <c r="B5" s="424"/>
      <c r="C5" s="189" t="s">
        <v>1327</v>
      </c>
      <c r="D5" s="421">
        <f>SUMIF(C:C,$C$10,D:D)</f>
        <v>26760545.850000001</v>
      </c>
      <c r="E5" s="424"/>
      <c r="F5" s="424"/>
      <c r="G5" s="424"/>
      <c r="H5" s="413"/>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286"/>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6" spans="1:515" ht="15.75" thickBot="1" x14ac:dyDescent="0.3">
      <c r="A6" s="424"/>
      <c r="B6" s="424"/>
      <c r="C6" s="424"/>
      <c r="D6" s="413"/>
      <c r="E6" s="424"/>
      <c r="F6" s="424"/>
      <c r="G6" s="424"/>
      <c r="H6" s="413"/>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286"/>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row>
    <row r="7" spans="1:515" ht="19.5" thickBot="1" x14ac:dyDescent="0.3">
      <c r="A7" s="424"/>
      <c r="B7" s="424"/>
      <c r="C7" s="725" t="s">
        <v>2055</v>
      </c>
      <c r="D7" s="726"/>
      <c r="E7" s="726"/>
      <c r="F7" s="726"/>
      <c r="G7" s="726"/>
      <c r="H7" s="726"/>
      <c r="I7" s="726"/>
      <c r="J7" s="726"/>
      <c r="K7" s="726"/>
      <c r="L7" s="727"/>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286"/>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row>
    <row r="8" spans="1:515" x14ac:dyDescent="0.25">
      <c r="A8" s="424"/>
      <c r="B8" s="424"/>
      <c r="C8" s="69" t="s">
        <v>1328</v>
      </c>
      <c r="D8" s="78"/>
      <c r="E8" s="69"/>
      <c r="F8" s="69"/>
      <c r="G8" s="69"/>
      <c r="H8" s="78"/>
      <c r="I8" s="69"/>
      <c r="J8" s="69"/>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286"/>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424"/>
      <c r="C9" s="172"/>
      <c r="D9" s="78"/>
      <c r="E9" s="172"/>
      <c r="F9" s="172"/>
      <c r="G9" s="172"/>
      <c r="H9" s="78"/>
      <c r="I9" s="172"/>
      <c r="J9" s="172"/>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286"/>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thickBot="1" x14ac:dyDescent="0.3">
      <c r="A10" s="424"/>
      <c r="B10" s="424"/>
      <c r="C10" s="68" t="s">
        <v>1308</v>
      </c>
      <c r="D10" s="30">
        <f>SUM(G17:G28)</f>
        <v>6221755.2000000002</v>
      </c>
      <c r="E10" s="91"/>
      <c r="F10" s="91"/>
      <c r="G10" s="91"/>
      <c r="H10" s="75"/>
      <c r="I10" s="75"/>
      <c r="J10" s="75"/>
      <c r="K10" s="149"/>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286"/>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x14ac:dyDescent="0.25">
      <c r="A11" s="424"/>
      <c r="B11" s="172"/>
      <c r="C11" s="424"/>
      <c r="D11" s="31"/>
      <c r="E11" s="91"/>
      <c r="F11" s="91"/>
      <c r="G11" s="91"/>
      <c r="H11" s="75"/>
      <c r="I11" s="75"/>
      <c r="J11" s="75"/>
      <c r="K11" s="14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286"/>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x14ac:dyDescent="0.25">
      <c r="A12" s="424"/>
      <c r="B12" s="172"/>
      <c r="C12" s="424"/>
      <c r="D12" s="31"/>
      <c r="E12" s="91"/>
      <c r="F12" s="91"/>
      <c r="G12" s="91"/>
      <c r="H12" s="75"/>
      <c r="I12" s="75"/>
      <c r="J12" s="75"/>
      <c r="K12" s="149"/>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286"/>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5.75" x14ac:dyDescent="0.25">
      <c r="A13" s="424"/>
      <c r="B13" s="424"/>
      <c r="C13" s="195" t="s">
        <v>1309</v>
      </c>
      <c r="D13" s="343" t="s">
        <v>1924</v>
      </c>
      <c r="E13" s="91"/>
      <c r="F13" s="91"/>
      <c r="G13" s="91"/>
      <c r="H13" s="75"/>
      <c r="I13" s="75"/>
      <c r="J13" s="75"/>
      <c r="K13" s="14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286"/>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ht="18.75" x14ac:dyDescent="0.25">
      <c r="A14" s="424"/>
      <c r="B14" s="424"/>
      <c r="C14" s="202"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Gestionar plazas de docentes y administrativos para la Facultad y realizar procesos de selección e inducción del nuevo personal. </v>
      </c>
      <c r="D14" s="31"/>
      <c r="E14" s="91"/>
      <c r="F14" s="91"/>
      <c r="G14" s="91"/>
      <c r="H14" s="75"/>
      <c r="I14" s="75"/>
      <c r="J14" s="75"/>
      <c r="K14" s="14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286"/>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15.75" thickBot="1" x14ac:dyDescent="0.3">
      <c r="A15" s="424"/>
      <c r="B15" s="424"/>
      <c r="C15" s="172"/>
      <c r="D15" s="31"/>
      <c r="E15" s="91"/>
      <c r="F15" s="91"/>
      <c r="G15" s="91"/>
      <c r="H15" s="75"/>
      <c r="I15" s="75"/>
      <c r="J15" s="75"/>
      <c r="K15" s="149"/>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286"/>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30.75" thickBot="1" x14ac:dyDescent="0.3">
      <c r="A16" s="424"/>
      <c r="B16" s="424"/>
      <c r="C16" s="130" t="s">
        <v>1310</v>
      </c>
      <c r="D16" s="134" t="s">
        <v>98</v>
      </c>
      <c r="E16" s="165" t="s">
        <v>1329</v>
      </c>
      <c r="F16" s="134" t="s">
        <v>1312</v>
      </c>
      <c r="G16" s="131" t="s">
        <v>1313</v>
      </c>
      <c r="H16" s="129" t="s">
        <v>1314</v>
      </c>
      <c r="I16" s="132" t="s">
        <v>1315</v>
      </c>
      <c r="J16" s="132" t="s">
        <v>710</v>
      </c>
      <c r="K16" s="132" t="s">
        <v>1316</v>
      </c>
      <c r="L16" s="132" t="s">
        <v>1317</v>
      </c>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286"/>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3:79" ht="15.75" thickBot="1" x14ac:dyDescent="0.3">
      <c r="C17" s="615" t="s">
        <v>86</v>
      </c>
      <c r="D17" s="193">
        <v>3</v>
      </c>
      <c r="E17" s="148">
        <v>15</v>
      </c>
      <c r="F17" s="97">
        <v>35618.160000000003</v>
      </c>
      <c r="G17" s="616">
        <f>D17*E17*F17</f>
        <v>1602817.2000000002</v>
      </c>
      <c r="H17" s="161" t="s">
        <v>702</v>
      </c>
      <c r="I17" s="111" t="s">
        <v>151</v>
      </c>
      <c r="J17" s="111" t="str">
        <f>VLOOKUP(I17,Presupuesto!$B$11:$C$565,2,0)</f>
        <v>PAGOS A PERSONAL NO CLASIFICADO</v>
      </c>
      <c r="K17" s="95" t="s">
        <v>74</v>
      </c>
      <c r="L17" s="95" t="s">
        <v>718</v>
      </c>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row>
    <row r="18" spans="3:79" x14ac:dyDescent="0.25">
      <c r="C18" s="614" t="s">
        <v>1330</v>
      </c>
      <c r="D18" s="158"/>
      <c r="E18" s="150">
        <v>0</v>
      </c>
      <c r="F18" s="97"/>
      <c r="G18" s="94">
        <f>F18</f>
        <v>0</v>
      </c>
      <c r="H18" s="159"/>
      <c r="I18" s="113" t="s">
        <v>163</v>
      </c>
      <c r="J18" s="113" t="str">
        <f>VLOOKUP(I18,Presupuesto!$B$11:$C$565,2,0)</f>
        <v>AGUINALDO Y DECIMO CUARTO MES</v>
      </c>
      <c r="K18" s="95"/>
      <c r="L18" s="95"/>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row>
    <row r="19" spans="3:79" ht="15.75" thickBot="1" x14ac:dyDescent="0.3">
      <c r="C19" s="167" t="s">
        <v>1331</v>
      </c>
      <c r="D19" s="158"/>
      <c r="E19" s="150">
        <v>0</v>
      </c>
      <c r="F19" s="114"/>
      <c r="G19" s="94">
        <f>F19</f>
        <v>0</v>
      </c>
      <c r="H19" s="159"/>
      <c r="I19" s="98" t="s">
        <v>164</v>
      </c>
      <c r="J19" s="98" t="str">
        <f>VLOOKUP(I19,Presupuesto!$B$11:$C$565,2,0)</f>
        <v>DECIMOCUARTO MES</v>
      </c>
      <c r="K19" s="95"/>
      <c r="L19" s="95"/>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row>
    <row r="20" spans="3:79" ht="15.75" thickBot="1" x14ac:dyDescent="0.3">
      <c r="C20" s="615" t="s">
        <v>88</v>
      </c>
      <c r="D20" s="193">
        <v>9</v>
      </c>
      <c r="E20" s="148">
        <v>15</v>
      </c>
      <c r="F20" s="287">
        <v>31165.89</v>
      </c>
      <c r="G20" s="110">
        <f>D20*E20*F20</f>
        <v>4207395.1500000004</v>
      </c>
      <c r="H20" s="161" t="s">
        <v>702</v>
      </c>
      <c r="I20" s="111" t="s">
        <v>151</v>
      </c>
      <c r="J20" s="111" t="str">
        <f>VLOOKUP(I20,Presupuesto!$B$11:$C$565,2,0)</f>
        <v>PAGOS A PERSONAL NO CLASIFICADO</v>
      </c>
      <c r="K20" s="95" t="s">
        <v>74</v>
      </c>
      <c r="L20" s="95" t="s">
        <v>718</v>
      </c>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row>
    <row r="21" spans="3:79" x14ac:dyDescent="0.25">
      <c r="C21" s="614" t="s">
        <v>1330</v>
      </c>
      <c r="D21" s="158"/>
      <c r="E21" s="150">
        <v>0</v>
      </c>
      <c r="F21" s="97"/>
      <c r="G21" s="94">
        <f>F21</f>
        <v>0</v>
      </c>
      <c r="H21" s="159"/>
      <c r="I21" s="113" t="s">
        <v>163</v>
      </c>
      <c r="J21" s="113" t="str">
        <f>VLOOKUP(I21,Presupuesto!$B$11:$C$565,2,0)</f>
        <v>AGUINALDO Y DECIMO CUARTO MES</v>
      </c>
      <c r="K21" s="95"/>
      <c r="L21" s="95"/>
    </row>
    <row r="22" spans="3:79" ht="15.75" thickBot="1" x14ac:dyDescent="0.3">
      <c r="C22" s="167" t="s">
        <v>1331</v>
      </c>
      <c r="D22" s="158"/>
      <c r="E22" s="150">
        <v>0</v>
      </c>
      <c r="F22" s="114"/>
      <c r="G22" s="94">
        <f>F22</f>
        <v>0</v>
      </c>
      <c r="H22" s="159"/>
      <c r="I22" s="98" t="s">
        <v>164</v>
      </c>
      <c r="J22" s="98" t="str">
        <f>VLOOKUP(I22,Presupuesto!$B$11:$C$565,2,0)</f>
        <v>DECIMOCUARTO MES</v>
      </c>
      <c r="K22" s="95"/>
      <c r="L22" s="95"/>
    </row>
    <row r="23" spans="3:79" s="424" customFormat="1" ht="15.75" thickBot="1" x14ac:dyDescent="0.3">
      <c r="C23" s="136" t="s">
        <v>102</v>
      </c>
      <c r="D23" s="193">
        <v>1</v>
      </c>
      <c r="E23" s="148">
        <v>15</v>
      </c>
      <c r="F23" s="115">
        <v>9718.52</v>
      </c>
      <c r="G23" s="110">
        <f>D23*E23*F23</f>
        <v>145777.80000000002</v>
      </c>
      <c r="H23" s="161" t="s">
        <v>702</v>
      </c>
      <c r="I23" s="111" t="s">
        <v>151</v>
      </c>
      <c r="J23" s="111" t="str">
        <f>VLOOKUP(I23,Presupuesto!$B$11:$C$565,2,0)</f>
        <v>PAGOS A PERSONAL NO CLASIFICADO</v>
      </c>
      <c r="K23" s="95" t="s">
        <v>74</v>
      </c>
      <c r="L23" s="95" t="s">
        <v>718</v>
      </c>
    </row>
    <row r="24" spans="3:79" s="424" customFormat="1" x14ac:dyDescent="0.25">
      <c r="C24" s="166" t="s">
        <v>1330</v>
      </c>
      <c r="D24" s="164"/>
      <c r="E24" s="150">
        <v>0</v>
      </c>
      <c r="F24" s="97"/>
      <c r="G24" s="94">
        <f>F24</f>
        <v>0</v>
      </c>
      <c r="H24" s="159"/>
      <c r="I24" s="98" t="s">
        <v>163</v>
      </c>
      <c r="J24" s="98" t="str">
        <f>VLOOKUP(I24,Presupuesto!$B$11:$C$565,2,0)</f>
        <v>AGUINALDO Y DECIMO CUARTO MES</v>
      </c>
      <c r="K24" s="95"/>
      <c r="L24" s="95"/>
    </row>
    <row r="25" spans="3:79" ht="15.75" thickBot="1" x14ac:dyDescent="0.3">
      <c r="C25" s="168" t="s">
        <v>1331</v>
      </c>
      <c r="D25" s="164"/>
      <c r="E25" s="150">
        <v>0</v>
      </c>
      <c r="F25" s="114"/>
      <c r="G25" s="94">
        <f>F25</f>
        <v>0</v>
      </c>
      <c r="H25" s="157"/>
      <c r="I25" s="103" t="s">
        <v>164</v>
      </c>
      <c r="J25" s="120" t="str">
        <f>VLOOKUP(I25,Presupuesto!$B$11:$C$565,2,0)</f>
        <v>DECIMOCUARTO MES</v>
      </c>
      <c r="K25" s="103"/>
      <c r="L25" s="120"/>
    </row>
    <row r="26" spans="3:79" ht="15.75" thickBot="1" x14ac:dyDescent="0.3">
      <c r="C26" s="136" t="s">
        <v>102</v>
      </c>
      <c r="D26" s="613">
        <v>1</v>
      </c>
      <c r="E26" s="148">
        <v>15</v>
      </c>
      <c r="F26" s="115">
        <v>17717.669999999998</v>
      </c>
      <c r="G26" s="110">
        <f>D26*E26*F26</f>
        <v>265765.05</v>
      </c>
      <c r="H26" s="161" t="s">
        <v>702</v>
      </c>
      <c r="I26" s="111" t="s">
        <v>151</v>
      </c>
      <c r="J26" s="111" t="str">
        <f>VLOOKUP(I26,Presupuesto!$B$11:$C$565,2,0)</f>
        <v>PAGOS A PERSONAL NO CLASIFICADO</v>
      </c>
      <c r="K26" s="95" t="s">
        <v>74</v>
      </c>
      <c r="L26" s="95" t="s">
        <v>718</v>
      </c>
    </row>
    <row r="27" spans="3:79" x14ac:dyDescent="0.25">
      <c r="C27" s="166" t="s">
        <v>1330</v>
      </c>
      <c r="D27" s="164"/>
      <c r="E27" s="127">
        <v>0</v>
      </c>
      <c r="F27" s="116"/>
      <c r="G27" s="117">
        <f>F27</f>
        <v>0</v>
      </c>
      <c r="H27" s="159"/>
      <c r="I27" s="98" t="s">
        <v>163</v>
      </c>
      <c r="J27" s="98" t="str">
        <f>VLOOKUP(I27,Presupuesto!$B$11:$C$565,2,0)</f>
        <v>AGUINALDO Y DECIMO CUARTO MES</v>
      </c>
      <c r="K27" s="95"/>
      <c r="L27" s="95"/>
    </row>
    <row r="28" spans="3:79" ht="15.75" thickBot="1" x14ac:dyDescent="0.3">
      <c r="C28" s="168" t="s">
        <v>1331</v>
      </c>
      <c r="D28" s="157"/>
      <c r="E28" s="128">
        <v>0</v>
      </c>
      <c r="F28" s="102"/>
      <c r="G28" s="102">
        <f>F28</f>
        <v>0</v>
      </c>
      <c r="H28" s="157"/>
      <c r="I28" s="103" t="s">
        <v>164</v>
      </c>
      <c r="J28" s="120" t="str">
        <f>VLOOKUP(I28,Presupuesto!$B$11:$C$565,2,0)</f>
        <v>DECIMOCUARTO MES</v>
      </c>
      <c r="K28" s="103"/>
      <c r="L28" s="120"/>
    </row>
    <row r="30" spans="3:79" x14ac:dyDescent="0.25">
      <c r="C30" s="424"/>
      <c r="D30" s="413"/>
      <c r="E30" s="424"/>
      <c r="F30" s="424"/>
      <c r="G30" s="424"/>
      <c r="H30" s="413"/>
      <c r="I30" s="424"/>
      <c r="J30" s="424"/>
      <c r="K30" s="149"/>
      <c r="L30" s="424"/>
    </row>
    <row r="31" spans="3:79" ht="15.75" thickBot="1" x14ac:dyDescent="0.3">
      <c r="C31" s="424"/>
      <c r="D31" s="413"/>
      <c r="E31" s="424"/>
      <c r="F31" s="424"/>
      <c r="G31" s="424"/>
      <c r="H31" s="413"/>
      <c r="I31" s="424"/>
      <c r="J31" s="424"/>
      <c r="K31" s="149"/>
      <c r="L31" s="424"/>
    </row>
    <row r="32" spans="3:79" ht="15.75" thickBot="1" x14ac:dyDescent="0.3">
      <c r="C32" s="68" t="s">
        <v>1308</v>
      </c>
      <c r="D32" s="30">
        <f>SUM(G39:G56)</f>
        <v>7420597.5</v>
      </c>
      <c r="E32" s="91"/>
      <c r="F32" s="91"/>
      <c r="G32" s="91"/>
      <c r="H32" s="75"/>
      <c r="I32" s="75"/>
      <c r="J32" s="75"/>
      <c r="K32" s="149"/>
      <c r="L32" s="424"/>
    </row>
    <row r="33" spans="3:12" x14ac:dyDescent="0.25">
      <c r="C33" s="424"/>
      <c r="D33" s="31"/>
      <c r="E33" s="91"/>
      <c r="F33" s="91"/>
      <c r="G33" s="91"/>
      <c r="H33" s="75"/>
      <c r="I33" s="75"/>
      <c r="J33" s="75"/>
      <c r="K33" s="149"/>
      <c r="L33" s="424"/>
    </row>
    <row r="34" spans="3:12" x14ac:dyDescent="0.25">
      <c r="C34" s="424"/>
      <c r="D34" s="31"/>
      <c r="E34" s="91"/>
      <c r="F34" s="91"/>
      <c r="G34" s="91"/>
      <c r="H34" s="75"/>
      <c r="I34" s="75"/>
      <c r="J34" s="75"/>
      <c r="K34" s="149"/>
      <c r="L34" s="424"/>
    </row>
    <row r="35" spans="3:12" ht="15.75" x14ac:dyDescent="0.25">
      <c r="C35" s="195" t="s">
        <v>1309</v>
      </c>
      <c r="D35" s="343" t="s">
        <v>1818</v>
      </c>
      <c r="E35" s="91"/>
      <c r="F35" s="91"/>
      <c r="G35" s="91"/>
      <c r="H35" s="75"/>
      <c r="I35" s="75"/>
      <c r="J35" s="75"/>
      <c r="K35" s="149"/>
      <c r="L35" s="424"/>
    </row>
    <row r="36" spans="3:12" ht="18.75" x14ac:dyDescent="0.25">
      <c r="C36" s="202" t="str">
        <f>IFERROR(VLOOKUP(D35,'1. Desarrollo e Innov. Curricu.'!$F:$G,2,FALSE),IFERROR(VLOOKUP(D35,'2. Investigación Científica'!$F:$G,2,FALSE),IFERROR(VLOOKUP(D35,'3. Vinculación Univ. Sociedad'!$F:$G,2,FALSE),IFERROR(VLOOKUP(D35,'4. Docencia y Profesorado Univ.'!$F:$G,2,FALSE),IFERROR(VLOOKUP(D35,'5. Estudiantes y Graduados'!$F:$G,2,FALSE),IFERROR(VLOOKUP(D35,'11. Gestion Administrativa'!$F:$G,2,FALSE),IFERROR(VLOOKUP(D35,'13. Gestión Académica'!$F:$G,2,FALSE),IFERROR(VLOOKUP(D35,'9. Asegura. de la Calid. y M'!$F:$G,2,FALSE),IFERROR(VLOOKUP(D35,'6. Gestión del Conocimiento'!$F:$G,2,FALSE),IFERROR(VLOOKUP(D35,'15. Gobernabilidad y Proceso...'!$F:$G,2,FALSE),IFERROR(VLOOKUP(D35,'12. Gestión del Talento Humano'!$F:$G,2,FALSE),IFERROR(VLOOKUP(D35,'14. Internacional... de la E.S.'!$F:$G,2,FALSE),IFERROR(VLOOKUP(D35,'10. Posgrado'!$F:$G,2,FALSE),IFERROR(VLOOKUP(D35,'17. Gestión TIC'!$F:$G,2,FALSE),IFERROR(VLOOKUP(D35,'16. Desa. del Sistema Educ.Sup.'!$F:$G,2,FALSE),IFERROR(VLOOKUP(D35,'8. Cultura de Inno. Insti...'!$F:$G,2,FALSE),VLOOKUP(D35,'7. Lo Esencial de la Reforma U.'!$F:$G,2,0)))))))))))))))))</f>
        <v>Implementar la Estructura Académica organizativa de la FACES y nombrar docentes para las Escuelas , Departamentos y carreras , en cantidad necesaria para el cumplimiento de las funciones académicas.</v>
      </c>
      <c r="D36" s="31"/>
      <c r="E36" s="91"/>
      <c r="F36" s="91"/>
      <c r="G36" s="91"/>
      <c r="H36" s="75"/>
      <c r="I36" s="75"/>
      <c r="J36" s="75"/>
      <c r="K36" s="149"/>
      <c r="L36" s="424"/>
    </row>
    <row r="37" spans="3:12" ht="15.75" thickBot="1" x14ac:dyDescent="0.3">
      <c r="C37" s="172"/>
      <c r="D37" s="31"/>
      <c r="E37" s="91"/>
      <c r="F37" s="91"/>
      <c r="G37" s="91"/>
      <c r="H37" s="75"/>
      <c r="I37" s="75"/>
      <c r="J37" s="75"/>
      <c r="K37" s="149"/>
      <c r="L37" s="424"/>
    </row>
    <row r="38" spans="3:12" ht="30.75" thickBot="1" x14ac:dyDescent="0.3">
      <c r="C38" s="130" t="s">
        <v>1310</v>
      </c>
      <c r="D38" s="134" t="s">
        <v>98</v>
      </c>
      <c r="E38" s="165" t="s">
        <v>1329</v>
      </c>
      <c r="F38" s="134" t="s">
        <v>1312</v>
      </c>
      <c r="G38" s="131" t="s">
        <v>1313</v>
      </c>
      <c r="H38" s="129" t="s">
        <v>1314</v>
      </c>
      <c r="I38" s="132" t="s">
        <v>1315</v>
      </c>
      <c r="J38" s="132" t="s">
        <v>710</v>
      </c>
      <c r="K38" s="132" t="s">
        <v>1316</v>
      </c>
      <c r="L38" s="132" t="s">
        <v>1317</v>
      </c>
    </row>
    <row r="39" spans="3:12" ht="15.75" hidden="1" thickBot="1" x14ac:dyDescent="0.3">
      <c r="C39" s="133" t="s">
        <v>83</v>
      </c>
      <c r="D39" s="193"/>
      <c r="E39" s="148">
        <v>12</v>
      </c>
      <c r="F39" s="287">
        <f>HLOOKUP($C39,$BZ$2:$CM$3,2,0)</f>
        <v>43674.39</v>
      </c>
      <c r="G39" s="110">
        <f>D39*E39*F39</f>
        <v>0</v>
      </c>
      <c r="H39" s="161"/>
      <c r="I39" s="111" t="s">
        <v>150</v>
      </c>
      <c r="J39" s="111" t="str">
        <f>VLOOKUP(I39,Presupuesto!$B$11:$C$565,2,0)</f>
        <v>SUELDOS Y SALARIOS PERMANENTES</v>
      </c>
      <c r="K39" s="210" t="s">
        <v>57</v>
      </c>
      <c r="L39" s="95" t="s">
        <v>718</v>
      </c>
    </row>
    <row r="40" spans="3:12" hidden="1" x14ac:dyDescent="0.25">
      <c r="C40" s="166" t="s">
        <v>1330</v>
      </c>
      <c r="D40" s="158"/>
      <c r="E40" s="150">
        <v>0</v>
      </c>
      <c r="F40" s="97">
        <f>IF(E39=0,"",(G39/E39)/12*E39)</f>
        <v>0</v>
      </c>
      <c r="G40" s="94">
        <f>F40</f>
        <v>0</v>
      </c>
      <c r="H40" s="159"/>
      <c r="I40" s="113" t="s">
        <v>163</v>
      </c>
      <c r="J40" s="113" t="str">
        <f>VLOOKUP(I40,Presupuesto!$B$11:$C$565,2,0)</f>
        <v>AGUINALDO Y DECIMO CUARTO MES</v>
      </c>
      <c r="K40" s="95" t="str">
        <f t="shared" ref="K40:K47" si="0">$K$39</f>
        <v>Docencia y Profesorado Universitario</v>
      </c>
      <c r="L40" s="95" t="s">
        <v>719</v>
      </c>
    </row>
    <row r="41" spans="3:12" ht="15.75" hidden="1" thickBot="1" x14ac:dyDescent="0.3">
      <c r="C41" s="167" t="s">
        <v>1331</v>
      </c>
      <c r="D41" s="158"/>
      <c r="E41" s="150">
        <v>0</v>
      </c>
      <c r="F41" s="114">
        <f>IF(E39&lt;6,"",((E39-6)/12)*(G39/E39))</f>
        <v>0</v>
      </c>
      <c r="G41" s="94">
        <f>F41</f>
        <v>0</v>
      </c>
      <c r="H41" s="159"/>
      <c r="I41" s="98" t="s">
        <v>164</v>
      </c>
      <c r="J41" s="98" t="str">
        <f>VLOOKUP(I41,Presupuesto!$B$11:$C$565,2,0)</f>
        <v>DECIMOCUARTO MES</v>
      </c>
      <c r="K41" s="95" t="str">
        <f t="shared" si="0"/>
        <v>Docencia y Profesorado Universitario</v>
      </c>
      <c r="L41" s="95" t="s">
        <v>720</v>
      </c>
    </row>
    <row r="42" spans="3:12" ht="15.75" hidden="1" thickBot="1" x14ac:dyDescent="0.3">
      <c r="C42" s="133" t="s">
        <v>84</v>
      </c>
      <c r="D42" s="193"/>
      <c r="E42" s="148">
        <v>12</v>
      </c>
      <c r="F42" s="287">
        <f>HLOOKUP($C42,$BZ$2:$CM$3,2,0)</f>
        <v>39703.99</v>
      </c>
      <c r="G42" s="110">
        <f>D42*E42*F42</f>
        <v>0</v>
      </c>
      <c r="H42" s="161"/>
      <c r="I42" s="111" t="s">
        <v>150</v>
      </c>
      <c r="J42" s="111" t="str">
        <f>VLOOKUP(I42,Presupuesto!$B$11:$C$565,2,0)</f>
        <v>SUELDOS Y SALARIOS PERMANENTES</v>
      </c>
      <c r="K42" s="95" t="str">
        <f t="shared" si="0"/>
        <v>Docencia y Profesorado Universitario</v>
      </c>
      <c r="L42" s="95" t="s">
        <v>720</v>
      </c>
    </row>
    <row r="43" spans="3:12" hidden="1" x14ac:dyDescent="0.25">
      <c r="C43" s="166" t="s">
        <v>1330</v>
      </c>
      <c r="D43" s="158"/>
      <c r="E43" s="150">
        <v>0</v>
      </c>
      <c r="F43" s="97">
        <f>IF(E42=0,"",(G42/E42)/12*E42)</f>
        <v>0</v>
      </c>
      <c r="G43" s="94">
        <f>F43</f>
        <v>0</v>
      </c>
      <c r="H43" s="159"/>
      <c r="I43" s="113" t="s">
        <v>163</v>
      </c>
      <c r="J43" s="113" t="str">
        <f>VLOOKUP(I43,Presupuesto!$B$11:$C$565,2,0)</f>
        <v>AGUINALDO Y DECIMO CUARTO MES</v>
      </c>
      <c r="K43" s="95" t="str">
        <f t="shared" si="0"/>
        <v>Docencia y Profesorado Universitario</v>
      </c>
      <c r="L43" s="95" t="s">
        <v>720</v>
      </c>
    </row>
    <row r="44" spans="3:12" ht="15.75" hidden="1" thickBot="1" x14ac:dyDescent="0.3">
      <c r="C44" s="167" t="s">
        <v>1331</v>
      </c>
      <c r="D44" s="158"/>
      <c r="E44" s="150">
        <v>0</v>
      </c>
      <c r="F44" s="114">
        <f>IF(E42&lt;6,"",((E42-6)/12)*(G42/E42))</f>
        <v>0</v>
      </c>
      <c r="G44" s="94">
        <f>F44</f>
        <v>0</v>
      </c>
      <c r="H44" s="159"/>
      <c r="I44" s="98" t="s">
        <v>164</v>
      </c>
      <c r="J44" s="98" t="str">
        <f>VLOOKUP(I44,Presupuesto!$B$11:$C$565,2,0)</f>
        <v>DECIMOCUARTO MES</v>
      </c>
      <c r="K44" s="95" t="str">
        <f t="shared" si="0"/>
        <v>Docencia y Profesorado Universitario</v>
      </c>
      <c r="L44" s="95" t="s">
        <v>720</v>
      </c>
    </row>
    <row r="45" spans="3:12" ht="15.75" hidden="1" thickBot="1" x14ac:dyDescent="0.3">
      <c r="C45" s="133" t="s">
        <v>85</v>
      </c>
      <c r="D45" s="193"/>
      <c r="E45" s="148">
        <v>12</v>
      </c>
      <c r="F45" s="287">
        <f>HLOOKUP($C45,$BZ$2:$CM$3,2,0)</f>
        <v>35733.589999999997</v>
      </c>
      <c r="G45" s="110">
        <f>D45*E45*F45</f>
        <v>0</v>
      </c>
      <c r="H45" s="161"/>
      <c r="I45" s="111" t="s">
        <v>150</v>
      </c>
      <c r="J45" s="111" t="str">
        <f>VLOOKUP(I45,Presupuesto!$B$11:$C$565,2,0)</f>
        <v>SUELDOS Y SALARIOS PERMANENTES</v>
      </c>
      <c r="K45" s="95" t="str">
        <f t="shared" si="0"/>
        <v>Docencia y Profesorado Universitario</v>
      </c>
      <c r="L45" s="95" t="s">
        <v>720</v>
      </c>
    </row>
    <row r="46" spans="3:12" hidden="1" x14ac:dyDescent="0.25">
      <c r="C46" s="166" t="s">
        <v>1330</v>
      </c>
      <c r="D46" s="158"/>
      <c r="E46" s="150">
        <v>0</v>
      </c>
      <c r="F46" s="97">
        <f>IF(E45=0,"",(G45/E45)/12*E45)</f>
        <v>0</v>
      </c>
      <c r="G46" s="94">
        <f>F46</f>
        <v>0</v>
      </c>
      <c r="H46" s="159"/>
      <c r="I46" s="113" t="s">
        <v>163</v>
      </c>
      <c r="J46" s="113" t="str">
        <f>VLOOKUP(I46,Presupuesto!$B$11:$C$565,2,0)</f>
        <v>AGUINALDO Y DECIMO CUARTO MES</v>
      </c>
      <c r="K46" s="95" t="str">
        <f t="shared" si="0"/>
        <v>Docencia y Profesorado Universitario</v>
      </c>
      <c r="L46" s="95" t="s">
        <v>720</v>
      </c>
    </row>
    <row r="47" spans="3:12" ht="15.75" hidden="1" thickBot="1" x14ac:dyDescent="0.3">
      <c r="C47" s="167" t="s">
        <v>1331</v>
      </c>
      <c r="D47" s="164"/>
      <c r="E47" s="127">
        <v>0</v>
      </c>
      <c r="F47" s="617">
        <f>IF(E45&lt;6,"",((E45-6)/12)*(G45/E45))</f>
        <v>0</v>
      </c>
      <c r="G47" s="117">
        <f>F47</f>
        <v>0</v>
      </c>
      <c r="H47" s="618"/>
      <c r="I47" s="107" t="s">
        <v>164</v>
      </c>
      <c r="J47" s="107" t="str">
        <f>VLOOKUP(I47,Presupuesto!$B$11:$C$565,2,0)</f>
        <v>DECIMOCUARTO MES</v>
      </c>
      <c r="K47" s="619" t="str">
        <f t="shared" si="0"/>
        <v>Docencia y Profesorado Universitario</v>
      </c>
      <c r="L47" s="619" t="s">
        <v>720</v>
      </c>
    </row>
    <row r="48" spans="3:12" ht="15.75" thickBot="1" x14ac:dyDescent="0.3">
      <c r="C48" s="620" t="s">
        <v>86</v>
      </c>
      <c r="D48" s="621">
        <v>8</v>
      </c>
      <c r="E48" s="622">
        <v>15</v>
      </c>
      <c r="F48" s="623">
        <v>35265.5</v>
      </c>
      <c r="G48" s="110">
        <f>D48*E48*F48</f>
        <v>4231860</v>
      </c>
      <c r="H48" s="161" t="s">
        <v>711</v>
      </c>
      <c r="I48" s="111" t="s">
        <v>151</v>
      </c>
      <c r="J48" s="111" t="str">
        <f>VLOOKUP(I48,Presupuesto!$B$11:$C$565,2,0)</f>
        <v>PAGOS A PERSONAL NO CLASIFICADO</v>
      </c>
      <c r="K48" s="113" t="str">
        <f t="shared" ref="K48:K56" si="1">$K$39</f>
        <v>Docencia y Profesorado Universitario</v>
      </c>
      <c r="L48" s="113" t="s">
        <v>718</v>
      </c>
    </row>
    <row r="49" spans="3:12" x14ac:dyDescent="0.25">
      <c r="C49" s="166" t="s">
        <v>1330</v>
      </c>
      <c r="D49" s="158"/>
      <c r="E49" s="150">
        <v>0</v>
      </c>
      <c r="F49" s="97"/>
      <c r="G49" s="94">
        <f>F49</f>
        <v>0</v>
      </c>
      <c r="H49" s="159"/>
      <c r="I49" s="113" t="s">
        <v>163</v>
      </c>
      <c r="J49" s="113" t="str">
        <f>VLOOKUP(I49,Presupuesto!$B$11:$C$565,2,0)</f>
        <v>AGUINALDO Y DECIMO CUARTO MES</v>
      </c>
      <c r="K49" s="95" t="str">
        <f t="shared" si="1"/>
        <v>Docencia y Profesorado Universitario</v>
      </c>
      <c r="L49" s="95" t="s">
        <v>720</v>
      </c>
    </row>
    <row r="50" spans="3:12" ht="15.75" thickBot="1" x14ac:dyDescent="0.3">
      <c r="C50" s="167" t="s">
        <v>1331</v>
      </c>
      <c r="D50" s="158"/>
      <c r="E50" s="150">
        <v>0</v>
      </c>
      <c r="F50" s="114"/>
      <c r="G50" s="94">
        <f>F50</f>
        <v>0</v>
      </c>
      <c r="H50" s="159"/>
      <c r="I50" s="98" t="s">
        <v>164</v>
      </c>
      <c r="J50" s="98" t="str">
        <f>VLOOKUP(I50,Presupuesto!$B$11:$C$565,2,0)</f>
        <v>DECIMOCUARTO MES</v>
      </c>
      <c r="K50" s="95" t="str">
        <f t="shared" si="1"/>
        <v>Docencia y Profesorado Universitario</v>
      </c>
      <c r="L50" s="95" t="s">
        <v>720</v>
      </c>
    </row>
    <row r="51" spans="3:12" ht="15.75" thickBot="1" x14ac:dyDescent="0.3">
      <c r="C51" s="133" t="s">
        <v>88</v>
      </c>
      <c r="D51" s="193">
        <v>6</v>
      </c>
      <c r="E51" s="148">
        <v>15</v>
      </c>
      <c r="F51" s="287">
        <v>30857.5</v>
      </c>
      <c r="G51" s="110">
        <f>D51*E51*F51</f>
        <v>2777175</v>
      </c>
      <c r="H51" s="161" t="s">
        <v>711</v>
      </c>
      <c r="I51" s="111" t="s">
        <v>151</v>
      </c>
      <c r="J51" s="111" t="str">
        <f>VLOOKUP(I51,Presupuesto!$B$11:$C$565,2,0)</f>
        <v>PAGOS A PERSONAL NO CLASIFICADO</v>
      </c>
      <c r="K51" s="95" t="str">
        <f t="shared" si="1"/>
        <v>Docencia y Profesorado Universitario</v>
      </c>
      <c r="L51" s="95" t="s">
        <v>718</v>
      </c>
    </row>
    <row r="52" spans="3:12" x14ac:dyDescent="0.25">
      <c r="C52" s="166" t="s">
        <v>1330</v>
      </c>
      <c r="D52" s="158"/>
      <c r="E52" s="150">
        <v>0</v>
      </c>
      <c r="F52" s="97"/>
      <c r="G52" s="94">
        <f>F52</f>
        <v>0</v>
      </c>
      <c r="H52" s="159"/>
      <c r="I52" s="113" t="s">
        <v>163</v>
      </c>
      <c r="J52" s="113" t="str">
        <f>VLOOKUP(I52,Presupuesto!$B$11:$C$565,2,0)</f>
        <v>AGUINALDO Y DECIMO CUARTO MES</v>
      </c>
      <c r="K52" s="95" t="str">
        <f t="shared" si="1"/>
        <v>Docencia y Profesorado Universitario</v>
      </c>
      <c r="L52" s="95" t="s">
        <v>720</v>
      </c>
    </row>
    <row r="53" spans="3:12" ht="15.75" thickBot="1" x14ac:dyDescent="0.3">
      <c r="C53" s="167" t="s">
        <v>1331</v>
      </c>
      <c r="D53" s="158"/>
      <c r="E53" s="150">
        <v>0</v>
      </c>
      <c r="F53" s="114"/>
      <c r="G53" s="94">
        <f>F53</f>
        <v>0</v>
      </c>
      <c r="H53" s="159"/>
      <c r="I53" s="98" t="s">
        <v>164</v>
      </c>
      <c r="J53" s="98" t="str">
        <f>VLOOKUP(I53,Presupuesto!$B$11:$C$565,2,0)</f>
        <v>DECIMOCUARTO MES</v>
      </c>
      <c r="K53" s="95" t="str">
        <f t="shared" si="1"/>
        <v>Docencia y Profesorado Universitario</v>
      </c>
      <c r="L53" s="95" t="s">
        <v>720</v>
      </c>
    </row>
    <row r="54" spans="3:12" ht="15.75" thickBot="1" x14ac:dyDescent="0.3">
      <c r="C54" s="133" t="s">
        <v>93</v>
      </c>
      <c r="D54" s="193">
        <v>2</v>
      </c>
      <c r="E54" s="148">
        <v>15</v>
      </c>
      <c r="F54" s="287">
        <v>13718.75</v>
      </c>
      <c r="G54" s="110">
        <f>D54*E54*F54</f>
        <v>411562.5</v>
      </c>
      <c r="H54" s="161" t="s">
        <v>711</v>
      </c>
      <c r="I54" s="111" t="s">
        <v>151</v>
      </c>
      <c r="J54" s="111" t="str">
        <f>VLOOKUP(I54,Presupuesto!$B$11:$C$565,2,0)</f>
        <v>PAGOS A PERSONAL NO CLASIFICADO</v>
      </c>
      <c r="K54" s="95" t="str">
        <f t="shared" si="1"/>
        <v>Docencia y Profesorado Universitario</v>
      </c>
      <c r="L54" s="95" t="s">
        <v>718</v>
      </c>
    </row>
    <row r="55" spans="3:12" x14ac:dyDescent="0.25">
      <c r="C55" s="166" t="s">
        <v>1330</v>
      </c>
      <c r="D55" s="158"/>
      <c r="E55" s="150">
        <v>0</v>
      </c>
      <c r="F55" s="97"/>
      <c r="G55" s="94">
        <f>F55</f>
        <v>0</v>
      </c>
      <c r="H55" s="159"/>
      <c r="I55" s="113" t="s">
        <v>163</v>
      </c>
      <c r="J55" s="113" t="str">
        <f>VLOOKUP(I55,Presupuesto!$B$11:$C$565,2,0)</f>
        <v>AGUINALDO Y DECIMO CUARTO MES</v>
      </c>
      <c r="K55" s="95" t="str">
        <f t="shared" si="1"/>
        <v>Docencia y Profesorado Universitario</v>
      </c>
      <c r="L55" s="95" t="s">
        <v>718</v>
      </c>
    </row>
    <row r="56" spans="3:12" ht="15.75" thickBot="1" x14ac:dyDescent="0.3">
      <c r="C56" s="168" t="s">
        <v>1331</v>
      </c>
      <c r="D56" s="157"/>
      <c r="E56" s="128">
        <v>0</v>
      </c>
      <c r="F56" s="102"/>
      <c r="G56" s="624">
        <f>F56</f>
        <v>0</v>
      </c>
      <c r="H56" s="625"/>
      <c r="I56" s="120" t="s">
        <v>164</v>
      </c>
      <c r="J56" s="120" t="str">
        <f>VLOOKUP(I56,Presupuesto!$B$11:$C$565,2,0)</f>
        <v>DECIMOCUARTO MES</v>
      </c>
      <c r="K56" s="315" t="str">
        <f t="shared" si="1"/>
        <v>Docencia y Profesorado Universitario</v>
      </c>
      <c r="L56" s="315" t="s">
        <v>718</v>
      </c>
    </row>
    <row r="58" spans="3:12" s="424" customFormat="1" ht="15.75" thickBot="1" x14ac:dyDescent="0.3">
      <c r="D58" s="413"/>
      <c r="H58" s="413"/>
    </row>
    <row r="59" spans="3:12" s="424" customFormat="1" ht="19.5" thickBot="1" x14ac:dyDescent="0.3">
      <c r="C59" s="725" t="s">
        <v>2102</v>
      </c>
      <c r="D59" s="726"/>
      <c r="E59" s="726"/>
      <c r="F59" s="726"/>
      <c r="G59" s="726"/>
      <c r="H59" s="726"/>
      <c r="I59" s="726"/>
      <c r="J59" s="726"/>
      <c r="K59" s="726"/>
      <c r="L59" s="727"/>
    </row>
    <row r="60" spans="3:12" x14ac:dyDescent="0.25">
      <c r="C60" s="424"/>
      <c r="D60" s="413"/>
      <c r="E60" s="424"/>
      <c r="F60" s="424"/>
      <c r="G60" s="424"/>
      <c r="H60" s="413"/>
      <c r="I60" s="424"/>
      <c r="J60" s="424"/>
      <c r="K60" s="149"/>
      <c r="L60" s="424"/>
    </row>
    <row r="61" spans="3:12" ht="15.75" thickBot="1" x14ac:dyDescent="0.3">
      <c r="C61" s="424"/>
      <c r="D61" s="413"/>
      <c r="E61" s="424"/>
      <c r="F61" s="424"/>
      <c r="G61" s="424"/>
      <c r="H61" s="413"/>
      <c r="I61" s="424"/>
      <c r="J61" s="424"/>
      <c r="K61" s="149"/>
      <c r="L61" s="424"/>
    </row>
    <row r="62" spans="3:12" ht="15.75" thickBot="1" x14ac:dyDescent="0.3">
      <c r="C62" s="68" t="s">
        <v>1308</v>
      </c>
      <c r="D62" s="30">
        <f>SUM(G69:G86)</f>
        <v>1536033.15</v>
      </c>
      <c r="E62" s="91"/>
      <c r="F62" s="91"/>
      <c r="G62" s="91"/>
      <c r="H62" s="75"/>
      <c r="I62" s="75"/>
      <c r="J62" s="75"/>
      <c r="K62" s="149"/>
      <c r="L62" s="424"/>
    </row>
    <row r="63" spans="3:12" x14ac:dyDescent="0.25">
      <c r="C63" s="424"/>
      <c r="D63" s="31"/>
      <c r="E63" s="91"/>
      <c r="F63" s="91"/>
      <c r="G63" s="91"/>
      <c r="H63" s="75"/>
      <c r="I63" s="75"/>
      <c r="J63" s="75"/>
      <c r="K63" s="149"/>
      <c r="L63" s="424"/>
    </row>
    <row r="64" spans="3:12" x14ac:dyDescent="0.25">
      <c r="C64" s="424"/>
      <c r="D64" s="31"/>
      <c r="E64" s="91"/>
      <c r="F64" s="91"/>
      <c r="G64" s="91"/>
      <c r="H64" s="75"/>
      <c r="I64" s="75"/>
      <c r="J64" s="75"/>
      <c r="K64" s="149"/>
      <c r="L64" s="424"/>
    </row>
    <row r="65" spans="3:12" ht="15.75" x14ac:dyDescent="0.25">
      <c r="C65" s="195" t="s">
        <v>1309</v>
      </c>
      <c r="D65" s="343" t="s">
        <v>1915</v>
      </c>
      <c r="E65" s="91"/>
      <c r="F65" s="91"/>
      <c r="G65" s="91"/>
      <c r="H65" s="75"/>
      <c r="I65" s="75"/>
      <c r="J65" s="75"/>
      <c r="K65" s="149"/>
      <c r="L65" s="424"/>
    </row>
    <row r="66" spans="3:12" ht="18.75" x14ac:dyDescent="0.25">
      <c r="C66" s="202" t="str">
        <f>IFERROR(VLOOKUP(D65,'1. Desarrollo e Innov. Curricu.'!$F:$G,2,FALSE),IFERROR(VLOOKUP(D65,'2. Investigación Científica'!$F:$G,2,FALSE),IFERROR(VLOOKUP(D65,'3. Vinculación Univ. Sociedad'!$F:$G,2,FALSE),IFERROR(VLOOKUP(D65,'4. Docencia y Profesorado Univ.'!$F:$G,2,FALSE),IFERROR(VLOOKUP(D65,'5. Estudiantes y Graduados'!$F:$G,2,FALSE),IFERROR(VLOOKUP(D65,'11. Gestion Administrativa'!$F:$G,2,FALSE),IFERROR(VLOOKUP(D65,'13. Gestión Académica'!$F:$G,2,FALSE),IFERROR(VLOOKUP(D65,'9. Asegura. de la Calid. y M'!$F:$G,2,FALSE),IFERROR(VLOOKUP(D65,'6. Gestión del Conocimiento'!$F:$G,2,FALSE),IFERROR(VLOOKUP(D65,'15. Gobernabilidad y Proceso...'!$F:$G,2,FALSE),IFERROR(VLOOKUP(D65,'12. Gestión del Talento Humano'!$F:$G,2,FALSE),IFERROR(VLOOKUP(D65,'14. Internacional... de la E.S.'!$F:$G,2,FALSE),IFERROR(VLOOKUP(D65,'10. Posgrado'!$F:$G,2,FALSE),IFERROR(VLOOKUP(D65,'17. Gestión TIC'!$F:$G,2,FALSE),IFERROR(VLOOKUP(D65,'16. Desa. del Sistema Educ.Sup.'!$F:$G,2,FALSE),IFERROR(VLOOKUP(D65,'8. Cultura de Inno. Insti...'!$F:$G,2,FALSE),VLOOKUP(D65,'7. Lo Esencial de la Reforma U.'!$F:$G,2,0)))))))))))))))))</f>
        <v xml:space="preserve">Gestionar los nombramientos, contrataciones del personal docente, administrativo y de servicio de la FACES. </v>
      </c>
      <c r="D66" s="31"/>
      <c r="E66" s="91"/>
      <c r="F66" s="91"/>
      <c r="G66" s="91"/>
      <c r="H66" s="75"/>
      <c r="I66" s="75"/>
      <c r="J66" s="75"/>
      <c r="K66" s="149"/>
      <c r="L66" s="424"/>
    </row>
    <row r="67" spans="3:12" ht="19.5" thickBot="1" x14ac:dyDescent="0.3">
      <c r="C67" s="630" t="s">
        <v>2087</v>
      </c>
      <c r="D67" s="31"/>
      <c r="E67" s="91"/>
      <c r="F67" s="91"/>
      <c r="G67" s="91"/>
      <c r="H67" s="75"/>
      <c r="I67" s="75"/>
      <c r="J67" s="75"/>
      <c r="K67" s="149"/>
      <c r="L67" s="424"/>
    </row>
    <row r="68" spans="3:12" ht="30.75" thickBot="1" x14ac:dyDescent="0.3">
      <c r="C68" s="130" t="s">
        <v>1310</v>
      </c>
      <c r="D68" s="134" t="s">
        <v>98</v>
      </c>
      <c r="E68" s="165" t="s">
        <v>1329</v>
      </c>
      <c r="F68" s="134" t="s">
        <v>1312</v>
      </c>
      <c r="G68" s="131" t="s">
        <v>1313</v>
      </c>
      <c r="H68" s="129" t="s">
        <v>1314</v>
      </c>
      <c r="I68" s="132" t="s">
        <v>1315</v>
      </c>
      <c r="J68" s="132" t="s">
        <v>710</v>
      </c>
      <c r="K68" s="132" t="s">
        <v>1316</v>
      </c>
      <c r="L68" s="132" t="s">
        <v>1317</v>
      </c>
    </row>
    <row r="69" spans="3:12" ht="15.75" hidden="1" thickBot="1" x14ac:dyDescent="0.3">
      <c r="C69" s="133" t="s">
        <v>83</v>
      </c>
      <c r="D69" s="193"/>
      <c r="E69" s="148">
        <v>12</v>
      </c>
      <c r="F69" s="287">
        <f>HLOOKUP($C69,$BZ$2:$CM$3,2,0)</f>
        <v>43674.39</v>
      </c>
      <c r="G69" s="110">
        <f>D69*E69*F69</f>
        <v>0</v>
      </c>
      <c r="H69" s="161"/>
      <c r="I69" s="111" t="s">
        <v>150</v>
      </c>
      <c r="J69" s="111" t="str">
        <f>VLOOKUP(I69,Presupuesto!$B$11:$C$565,2,0)</f>
        <v>SUELDOS Y SALARIOS PERMANENTES</v>
      </c>
      <c r="K69" s="210" t="s">
        <v>71</v>
      </c>
      <c r="L69" s="95" t="s">
        <v>718</v>
      </c>
    </row>
    <row r="70" spans="3:12" hidden="1" x14ac:dyDescent="0.25">
      <c r="C70" s="166" t="s">
        <v>1330</v>
      </c>
      <c r="D70" s="158"/>
      <c r="E70" s="150">
        <v>0</v>
      </c>
      <c r="F70" s="97">
        <f>IF(E69=0,"",(G69/E69)/12*E69)</f>
        <v>0</v>
      </c>
      <c r="G70" s="94">
        <f>F70</f>
        <v>0</v>
      </c>
      <c r="H70" s="159"/>
      <c r="I70" s="113" t="s">
        <v>163</v>
      </c>
      <c r="J70" s="113" t="str">
        <f>VLOOKUP(I70,Presupuesto!$B$11:$C$565,2,0)</f>
        <v>AGUINALDO Y DECIMO CUARTO MES</v>
      </c>
      <c r="K70" s="95" t="str">
        <f t="shared" ref="K70:K77" si="2">$K$69</f>
        <v>Posgrado</v>
      </c>
      <c r="L70" s="95" t="s">
        <v>719</v>
      </c>
    </row>
    <row r="71" spans="3:12" ht="15.75" hidden="1" thickBot="1" x14ac:dyDescent="0.3">
      <c r="C71" s="167" t="s">
        <v>1331</v>
      </c>
      <c r="D71" s="158"/>
      <c r="E71" s="150">
        <v>0</v>
      </c>
      <c r="F71" s="114">
        <f>IF(E69&lt;6,"",((E69-6)/12)*(G69/E69))</f>
        <v>0</v>
      </c>
      <c r="G71" s="94">
        <f>F71</f>
        <v>0</v>
      </c>
      <c r="H71" s="159"/>
      <c r="I71" s="98" t="s">
        <v>164</v>
      </c>
      <c r="J71" s="98" t="str">
        <f>VLOOKUP(I71,Presupuesto!$B$11:$C$565,2,0)</f>
        <v>DECIMOCUARTO MES</v>
      </c>
      <c r="K71" s="95" t="str">
        <f t="shared" si="2"/>
        <v>Posgrado</v>
      </c>
      <c r="L71" s="95" t="s">
        <v>720</v>
      </c>
    </row>
    <row r="72" spans="3:12" ht="15.75" hidden="1" thickBot="1" x14ac:dyDescent="0.3">
      <c r="C72" s="133" t="s">
        <v>84</v>
      </c>
      <c r="D72" s="193"/>
      <c r="E72" s="148">
        <v>12</v>
      </c>
      <c r="F72" s="287">
        <f>HLOOKUP($C72,$BZ$2:$CM$3,2,0)</f>
        <v>39703.99</v>
      </c>
      <c r="G72" s="110">
        <f>D72*E72*F72</f>
        <v>0</v>
      </c>
      <c r="H72" s="161"/>
      <c r="I72" s="111" t="s">
        <v>150</v>
      </c>
      <c r="J72" s="111" t="str">
        <f>VLOOKUP(I72,Presupuesto!$B$11:$C$565,2,0)</f>
        <v>SUELDOS Y SALARIOS PERMANENTES</v>
      </c>
      <c r="K72" s="95" t="str">
        <f t="shared" si="2"/>
        <v>Posgrado</v>
      </c>
      <c r="L72" s="95" t="s">
        <v>720</v>
      </c>
    </row>
    <row r="73" spans="3:12" hidden="1" x14ac:dyDescent="0.25">
      <c r="C73" s="166" t="s">
        <v>1330</v>
      </c>
      <c r="D73" s="158"/>
      <c r="E73" s="150">
        <v>0</v>
      </c>
      <c r="F73" s="97">
        <f>IF(E72=0,"",(G72/E72)/12*E72)</f>
        <v>0</v>
      </c>
      <c r="G73" s="94">
        <f>F73</f>
        <v>0</v>
      </c>
      <c r="H73" s="159"/>
      <c r="I73" s="113" t="s">
        <v>163</v>
      </c>
      <c r="J73" s="113" t="str">
        <f>VLOOKUP(I73,Presupuesto!$B$11:$C$565,2,0)</f>
        <v>AGUINALDO Y DECIMO CUARTO MES</v>
      </c>
      <c r="K73" s="95" t="str">
        <f t="shared" si="2"/>
        <v>Posgrado</v>
      </c>
      <c r="L73" s="95" t="s">
        <v>720</v>
      </c>
    </row>
    <row r="74" spans="3:12" ht="15.75" hidden="1" thickBot="1" x14ac:dyDescent="0.3">
      <c r="C74" s="167" t="s">
        <v>1331</v>
      </c>
      <c r="D74" s="158"/>
      <c r="E74" s="150">
        <v>0</v>
      </c>
      <c r="F74" s="114">
        <f>IF(E72&lt;6,"",((E72-6)/12)*(G72/E72))</f>
        <v>0</v>
      </c>
      <c r="G74" s="94">
        <f>F74</f>
        <v>0</v>
      </c>
      <c r="H74" s="159"/>
      <c r="I74" s="98" t="s">
        <v>164</v>
      </c>
      <c r="J74" s="98" t="str">
        <f>VLOOKUP(I74,Presupuesto!$B$11:$C$565,2,0)</f>
        <v>DECIMOCUARTO MES</v>
      </c>
      <c r="K74" s="95" t="str">
        <f t="shared" si="2"/>
        <v>Posgrado</v>
      </c>
      <c r="L74" s="95" t="s">
        <v>720</v>
      </c>
    </row>
    <row r="75" spans="3:12" ht="15.75" hidden="1" thickBot="1" x14ac:dyDescent="0.3">
      <c r="C75" s="133" t="s">
        <v>85</v>
      </c>
      <c r="D75" s="193"/>
      <c r="E75" s="148">
        <v>12</v>
      </c>
      <c r="F75" s="287">
        <f>HLOOKUP($C75,$BZ$2:$CM$3,2,0)</f>
        <v>35733.589999999997</v>
      </c>
      <c r="G75" s="110">
        <f>D75*E75*F75</f>
        <v>0</v>
      </c>
      <c r="H75" s="161"/>
      <c r="I75" s="111" t="s">
        <v>150</v>
      </c>
      <c r="J75" s="111" t="str">
        <f>VLOOKUP(I75,Presupuesto!$B$11:$C$565,2,0)</f>
        <v>SUELDOS Y SALARIOS PERMANENTES</v>
      </c>
      <c r="K75" s="95" t="str">
        <f t="shared" si="2"/>
        <v>Posgrado</v>
      </c>
      <c r="L75" s="95" t="s">
        <v>720</v>
      </c>
    </row>
    <row r="76" spans="3:12" hidden="1" x14ac:dyDescent="0.25">
      <c r="C76" s="166" t="s">
        <v>1330</v>
      </c>
      <c r="D76" s="158"/>
      <c r="E76" s="150">
        <v>0</v>
      </c>
      <c r="F76" s="97">
        <f>IF(E75=0,"",(G75/E75)/12*E75)</f>
        <v>0</v>
      </c>
      <c r="G76" s="94">
        <f>F76</f>
        <v>0</v>
      </c>
      <c r="H76" s="159"/>
      <c r="I76" s="113" t="s">
        <v>163</v>
      </c>
      <c r="J76" s="113" t="str">
        <f>VLOOKUP(I76,Presupuesto!$B$11:$C$565,2,0)</f>
        <v>AGUINALDO Y DECIMO CUARTO MES</v>
      </c>
      <c r="K76" s="95" t="str">
        <f t="shared" si="2"/>
        <v>Posgrado</v>
      </c>
      <c r="L76" s="95" t="s">
        <v>720</v>
      </c>
    </row>
    <row r="77" spans="3:12" ht="15.75" hidden="1" thickBot="1" x14ac:dyDescent="0.3">
      <c r="C77" s="167" t="s">
        <v>1331</v>
      </c>
      <c r="D77" s="158"/>
      <c r="E77" s="150">
        <v>0</v>
      </c>
      <c r="F77" s="114">
        <f>IF(E75&lt;6,"",((E75-6)/12)*(G75/E75))</f>
        <v>0</v>
      </c>
      <c r="G77" s="94">
        <f>F77</f>
        <v>0</v>
      </c>
      <c r="H77" s="159"/>
      <c r="I77" s="98" t="s">
        <v>164</v>
      </c>
      <c r="J77" s="98" t="str">
        <f>VLOOKUP(I77,Presupuesto!$B$11:$C$565,2,0)</f>
        <v>DECIMOCUARTO MES</v>
      </c>
      <c r="K77" s="95" t="str">
        <f t="shared" si="2"/>
        <v>Posgrado</v>
      </c>
      <c r="L77" s="95" t="s">
        <v>720</v>
      </c>
    </row>
    <row r="78" spans="3:12" ht="15.75" thickBot="1" x14ac:dyDescent="0.3">
      <c r="C78" s="133" t="s">
        <v>86</v>
      </c>
      <c r="D78" s="193">
        <v>2</v>
      </c>
      <c r="E78" s="148">
        <v>15</v>
      </c>
      <c r="F78" s="287">
        <v>35618.160000000003</v>
      </c>
      <c r="G78" s="110">
        <f>D78*E78*F78</f>
        <v>1068544.8</v>
      </c>
      <c r="H78" s="161" t="s">
        <v>711</v>
      </c>
      <c r="I78" s="111" t="s">
        <v>150</v>
      </c>
      <c r="J78" s="111" t="str">
        <f>VLOOKUP(I78,Presupuesto!$B$11:$C$565,2,0)</f>
        <v>SUELDOS Y SALARIOS PERMANENTES</v>
      </c>
      <c r="K78" s="95" t="s">
        <v>73</v>
      </c>
      <c r="L78" s="95" t="s">
        <v>718</v>
      </c>
    </row>
    <row r="79" spans="3:12" x14ac:dyDescent="0.25">
      <c r="C79" s="166" t="s">
        <v>1330</v>
      </c>
      <c r="D79" s="158"/>
      <c r="E79" s="150">
        <v>0</v>
      </c>
      <c r="F79" s="97"/>
      <c r="G79" s="94">
        <f>F79</f>
        <v>0</v>
      </c>
      <c r="H79" s="159"/>
      <c r="I79" s="113" t="s">
        <v>163</v>
      </c>
      <c r="J79" s="113" t="str">
        <f>VLOOKUP(I79,Presupuesto!$B$11:$C$565,2,0)</f>
        <v>AGUINALDO Y DECIMO CUARTO MES</v>
      </c>
      <c r="K79" s="95"/>
      <c r="L79" s="95"/>
    </row>
    <row r="80" spans="3:12" ht="15.75" thickBot="1" x14ac:dyDescent="0.3">
      <c r="C80" s="167" t="s">
        <v>1331</v>
      </c>
      <c r="D80" s="158"/>
      <c r="E80" s="150">
        <v>0</v>
      </c>
      <c r="F80" s="114"/>
      <c r="G80" s="94">
        <f>F80</f>
        <v>0</v>
      </c>
      <c r="H80" s="159"/>
      <c r="I80" s="98" t="s">
        <v>164</v>
      </c>
      <c r="J80" s="98" t="str">
        <f>VLOOKUP(I80,Presupuesto!$B$11:$C$565,2,0)</f>
        <v>DECIMOCUARTO MES</v>
      </c>
      <c r="K80" s="95"/>
      <c r="L80" s="95"/>
    </row>
    <row r="81" spans="3:12" ht="15.75" thickBot="1" x14ac:dyDescent="0.3">
      <c r="C81" s="133" t="s">
        <v>90</v>
      </c>
      <c r="D81" s="193">
        <v>1</v>
      </c>
      <c r="E81" s="148">
        <v>15</v>
      </c>
      <c r="F81" s="287">
        <v>31165.89</v>
      </c>
      <c r="G81" s="110">
        <f>D81*E81*F81</f>
        <v>467488.35</v>
      </c>
      <c r="H81" s="161" t="s">
        <v>711</v>
      </c>
      <c r="I81" s="111" t="s">
        <v>150</v>
      </c>
      <c r="J81" s="111" t="str">
        <f>VLOOKUP(I81,Presupuesto!$B$11:$C$565,2,0)</f>
        <v>SUELDOS Y SALARIOS PERMANENTES</v>
      </c>
      <c r="K81" s="95" t="s">
        <v>73</v>
      </c>
      <c r="L81" s="95" t="s">
        <v>718</v>
      </c>
    </row>
    <row r="82" spans="3:12" x14ac:dyDescent="0.25">
      <c r="C82" s="166" t="s">
        <v>1330</v>
      </c>
      <c r="D82" s="158"/>
      <c r="E82" s="150">
        <v>0</v>
      </c>
      <c r="F82" s="97"/>
      <c r="G82" s="94">
        <f>F82</f>
        <v>0</v>
      </c>
      <c r="H82" s="159"/>
      <c r="I82" s="113" t="s">
        <v>163</v>
      </c>
      <c r="J82" s="113" t="str">
        <f>VLOOKUP(I82,Presupuesto!$B$11:$C$565,2,0)</f>
        <v>AGUINALDO Y DECIMO CUARTO MES</v>
      </c>
      <c r="K82" s="95"/>
      <c r="L82" s="95"/>
    </row>
    <row r="83" spans="3:12" ht="15.75" thickBot="1" x14ac:dyDescent="0.3">
      <c r="C83" s="167" t="s">
        <v>1331</v>
      </c>
      <c r="D83" s="158"/>
      <c r="E83" s="150">
        <v>0</v>
      </c>
      <c r="F83" s="114"/>
      <c r="G83" s="94">
        <f>F83</f>
        <v>0</v>
      </c>
      <c r="H83" s="159"/>
      <c r="I83" s="98" t="s">
        <v>164</v>
      </c>
      <c r="J83" s="98" t="str">
        <f>VLOOKUP(I83,Presupuesto!$B$11:$C$565,2,0)</f>
        <v>DECIMOCUARTO MES</v>
      </c>
      <c r="K83" s="95"/>
      <c r="L83" s="95"/>
    </row>
    <row r="84" spans="3:12" ht="15.75" thickBot="1" x14ac:dyDescent="0.3">
      <c r="C84" s="136" t="s">
        <v>102</v>
      </c>
      <c r="D84" s="193"/>
      <c r="E84" s="148"/>
      <c r="F84" s="115"/>
      <c r="G84" s="110">
        <f>D84*E84*F84</f>
        <v>0</v>
      </c>
      <c r="H84" s="161"/>
      <c r="I84" s="111" t="s">
        <v>150</v>
      </c>
      <c r="J84" s="111" t="str">
        <f>VLOOKUP(I84,Presupuesto!$B$11:$C$565,2,0)</f>
        <v>SUELDOS Y SALARIOS PERMANENTES</v>
      </c>
      <c r="K84" s="95"/>
      <c r="L84" s="95"/>
    </row>
    <row r="85" spans="3:12" x14ac:dyDescent="0.25">
      <c r="C85" s="166" t="s">
        <v>1330</v>
      </c>
      <c r="D85" s="164"/>
      <c r="E85" s="127">
        <v>0</v>
      </c>
      <c r="F85" s="116" t="str">
        <f>IF(E84=0,"",(G84/E84)/12*E84)</f>
        <v/>
      </c>
      <c r="G85" s="117" t="str">
        <f>F85</f>
        <v/>
      </c>
      <c r="H85" s="159"/>
      <c r="I85" s="98" t="s">
        <v>163</v>
      </c>
      <c r="J85" s="98" t="str">
        <f>VLOOKUP(I85,Presupuesto!$B$11:$C$565,2,0)</f>
        <v>AGUINALDO Y DECIMO CUARTO MES</v>
      </c>
      <c r="K85" s="95"/>
      <c r="L85" s="95"/>
    </row>
    <row r="86" spans="3:12" ht="15.75" thickBot="1" x14ac:dyDescent="0.3">
      <c r="C86" s="168" t="s">
        <v>1331</v>
      </c>
      <c r="D86" s="157"/>
      <c r="E86" s="128">
        <v>0</v>
      </c>
      <c r="F86" s="102" t="str">
        <f>IF(E84&lt;6,"",((E84-6)/12)*(G84/E84))</f>
        <v/>
      </c>
      <c r="G86" s="102" t="str">
        <f>F86</f>
        <v/>
      </c>
      <c r="H86" s="157"/>
      <c r="I86" s="103" t="s">
        <v>164</v>
      </c>
      <c r="J86" s="120" t="str">
        <f>VLOOKUP(I86,Presupuesto!$B$11:$C$565,2,0)</f>
        <v>DECIMOCUARTO MES</v>
      </c>
      <c r="K86" s="103"/>
      <c r="L86" s="120"/>
    </row>
    <row r="88" spans="3:12" s="424" customFormat="1" ht="15.75" thickBot="1" x14ac:dyDescent="0.3">
      <c r="D88" s="413"/>
      <c r="H88" s="413"/>
    </row>
    <row r="89" spans="3:12" s="424" customFormat="1" ht="19.5" thickBot="1" x14ac:dyDescent="0.3">
      <c r="C89" s="725" t="s">
        <v>2099</v>
      </c>
      <c r="D89" s="726"/>
      <c r="E89" s="726"/>
      <c r="F89" s="726"/>
      <c r="G89" s="726"/>
      <c r="H89" s="726"/>
      <c r="I89" s="726"/>
      <c r="J89" s="726"/>
      <c r="K89" s="726"/>
      <c r="L89" s="727"/>
    </row>
    <row r="90" spans="3:12" s="424" customFormat="1" x14ac:dyDescent="0.25">
      <c r="D90" s="413"/>
      <c r="H90" s="413"/>
    </row>
    <row r="91" spans="3:12" ht="15.75" thickBot="1" x14ac:dyDescent="0.3">
      <c r="C91" s="424"/>
      <c r="D91" s="413"/>
      <c r="E91" s="424"/>
      <c r="F91" s="424"/>
      <c r="G91" s="424"/>
      <c r="H91" s="413"/>
      <c r="I91" s="424"/>
      <c r="J91" s="424"/>
      <c r="K91" s="149"/>
      <c r="L91" s="424"/>
    </row>
    <row r="92" spans="3:12" ht="15.75" thickBot="1" x14ac:dyDescent="0.3">
      <c r="C92" s="68" t="s">
        <v>1308</v>
      </c>
      <c r="D92" s="30">
        <f>SUM(G99:G119)</f>
        <v>4169130</v>
      </c>
      <c r="E92" s="91"/>
      <c r="F92" s="91"/>
      <c r="G92" s="91"/>
      <c r="H92" s="75"/>
      <c r="I92" s="75"/>
      <c r="J92" s="75"/>
      <c r="K92" s="149"/>
      <c r="L92" s="424"/>
    </row>
    <row r="93" spans="3:12" x14ac:dyDescent="0.25">
      <c r="C93" s="424"/>
      <c r="D93" s="31"/>
      <c r="E93" s="91"/>
      <c r="F93" s="91"/>
      <c r="G93" s="91"/>
      <c r="H93" s="75"/>
      <c r="I93" s="75"/>
      <c r="J93" s="75"/>
      <c r="K93" s="149"/>
      <c r="L93" s="424"/>
    </row>
    <row r="94" spans="3:12" x14ac:dyDescent="0.25">
      <c r="C94" s="424"/>
      <c r="D94" s="31"/>
      <c r="E94" s="91"/>
      <c r="F94" s="91"/>
      <c r="G94" s="91"/>
      <c r="H94" s="75"/>
      <c r="I94" s="75"/>
      <c r="J94" s="75"/>
      <c r="K94" s="149"/>
      <c r="L94" s="424"/>
    </row>
    <row r="95" spans="3:12" ht="15.75" x14ac:dyDescent="0.25">
      <c r="C95" s="195" t="s">
        <v>1309</v>
      </c>
      <c r="D95" s="343" t="s">
        <v>1915</v>
      </c>
      <c r="E95" s="91"/>
      <c r="F95" s="91"/>
      <c r="G95" s="91"/>
      <c r="H95" s="75"/>
      <c r="I95" s="75"/>
      <c r="J95" s="75"/>
      <c r="K95" s="149"/>
      <c r="L95" s="424"/>
    </row>
    <row r="96" spans="3:12" ht="18.75" x14ac:dyDescent="0.25">
      <c r="C96" s="202" t="str">
        <f>IFERROR(VLOOKUP(D95,'1. Desarrollo e Innov. Curricu.'!$F:$G,2,FALSE),IFERROR(VLOOKUP(D95,'2. Investigación Científica'!$F:$G,2,FALSE),IFERROR(VLOOKUP(D95,'3. Vinculación Univ. Sociedad'!$F:$G,2,FALSE),IFERROR(VLOOKUP(D95,'4. Docencia y Profesorado Univ.'!$F:$G,2,FALSE),IFERROR(VLOOKUP(D95,'5. Estudiantes y Graduados'!$F:$G,2,FALSE),IFERROR(VLOOKUP(D95,'11. Gestion Administrativa'!$F:$G,2,FALSE),IFERROR(VLOOKUP(D95,'13. Gestión Académica'!$F:$G,2,FALSE),IFERROR(VLOOKUP(D95,'9. Asegura. de la Calid. y M'!$F:$G,2,FALSE),IFERROR(VLOOKUP(D95,'6. Gestión del Conocimiento'!$F:$G,2,FALSE),IFERROR(VLOOKUP(D95,'15. Gobernabilidad y Proceso...'!$F:$G,2,FALSE),IFERROR(VLOOKUP(D95,'12. Gestión del Talento Humano'!$F:$G,2,FALSE),IFERROR(VLOOKUP(D95,'14. Internacional... de la E.S.'!$F:$G,2,FALSE),IFERROR(VLOOKUP(D95,'10. Posgrado'!$F:$G,2,FALSE),IFERROR(VLOOKUP(D95,'17. Gestión TIC'!$F:$G,2,FALSE),IFERROR(VLOOKUP(D95,'16. Desa. del Sistema Educ.Sup.'!$F:$G,2,FALSE),IFERROR(VLOOKUP(D95,'8. Cultura de Inno. Insti...'!$F:$G,2,FALSE),VLOOKUP(D95,'7. Lo Esencial de la Reforma U.'!$F:$G,2,0)))))))))))))))))</f>
        <v xml:space="preserve">Gestionar los nombramientos, contrataciones del personal docente, administrativo y de servicio de la FACES. </v>
      </c>
      <c r="D96" s="31"/>
      <c r="E96" s="91"/>
      <c r="F96" s="91"/>
      <c r="G96" s="91"/>
      <c r="H96" s="75"/>
      <c r="I96" s="75"/>
      <c r="J96" s="75"/>
      <c r="K96" s="149"/>
      <c r="L96" s="424"/>
    </row>
    <row r="97" spans="3:12" ht="15.75" thickBot="1" x14ac:dyDescent="0.3">
      <c r="C97" s="172"/>
      <c r="D97" s="31"/>
      <c r="E97" s="91"/>
      <c r="F97" s="91"/>
      <c r="G97" s="91"/>
      <c r="H97" s="75"/>
      <c r="I97" s="75"/>
      <c r="J97" s="75"/>
      <c r="K97" s="149"/>
      <c r="L97" s="424"/>
    </row>
    <row r="98" spans="3:12" ht="30.75" thickBot="1" x14ac:dyDescent="0.3">
      <c r="C98" s="130" t="s">
        <v>1310</v>
      </c>
      <c r="D98" s="134" t="s">
        <v>98</v>
      </c>
      <c r="E98" s="165" t="s">
        <v>1329</v>
      </c>
      <c r="F98" s="134" t="s">
        <v>1312</v>
      </c>
      <c r="G98" s="131" t="s">
        <v>1313</v>
      </c>
      <c r="H98" s="129" t="s">
        <v>1314</v>
      </c>
      <c r="I98" s="132" t="s">
        <v>1315</v>
      </c>
      <c r="J98" s="132" t="s">
        <v>710</v>
      </c>
      <c r="K98" s="132" t="s">
        <v>1316</v>
      </c>
      <c r="L98" s="132" t="s">
        <v>1317</v>
      </c>
    </row>
    <row r="99" spans="3:12" ht="15.75" hidden="1" thickBot="1" x14ac:dyDescent="0.3">
      <c r="C99" s="133" t="s">
        <v>83</v>
      </c>
      <c r="D99" s="193"/>
      <c r="E99" s="148">
        <v>12</v>
      </c>
      <c r="F99" s="287">
        <f>HLOOKUP($C99,$BZ$2:$CM$3,2,0)</f>
        <v>43674.39</v>
      </c>
      <c r="G99" s="110">
        <f>D99*E99*F99</f>
        <v>0</v>
      </c>
      <c r="H99" s="161"/>
      <c r="I99" s="111" t="s">
        <v>150</v>
      </c>
      <c r="J99" s="111" t="str">
        <f>VLOOKUP(I99,Presupuesto!$B$11:$C$565,2,0)</f>
        <v>SUELDOS Y SALARIOS PERMANENTES</v>
      </c>
      <c r="K99" s="210" t="s">
        <v>71</v>
      </c>
      <c r="L99" s="95" t="s">
        <v>718</v>
      </c>
    </row>
    <row r="100" spans="3:12" hidden="1" x14ac:dyDescent="0.25">
      <c r="C100" s="166" t="s">
        <v>1330</v>
      </c>
      <c r="D100" s="158"/>
      <c r="E100" s="150">
        <v>0</v>
      </c>
      <c r="F100" s="97">
        <f>IF(E99=0,"",(G99/E99)/12*E99)</f>
        <v>0</v>
      </c>
      <c r="G100" s="94">
        <f>F100</f>
        <v>0</v>
      </c>
      <c r="H100" s="159"/>
      <c r="I100" s="113" t="s">
        <v>163</v>
      </c>
      <c r="J100" s="113" t="str">
        <f>VLOOKUP(I100,Presupuesto!$B$11:$C$565,2,0)</f>
        <v>AGUINALDO Y DECIMO CUARTO MES</v>
      </c>
      <c r="K100" s="95" t="str">
        <f t="shared" ref="K100:K107" si="3">$K$99</f>
        <v>Posgrado</v>
      </c>
      <c r="L100" s="95" t="s">
        <v>719</v>
      </c>
    </row>
    <row r="101" spans="3:12" ht="15.75" hidden="1" thickBot="1" x14ac:dyDescent="0.3">
      <c r="C101" s="167" t="s">
        <v>1331</v>
      </c>
      <c r="D101" s="158"/>
      <c r="E101" s="150">
        <v>0</v>
      </c>
      <c r="F101" s="114">
        <f>IF(E99&lt;6,"",((E99-6)/12)*(G99/E99))</f>
        <v>0</v>
      </c>
      <c r="G101" s="94">
        <f>F101</f>
        <v>0</v>
      </c>
      <c r="H101" s="159"/>
      <c r="I101" s="98" t="s">
        <v>164</v>
      </c>
      <c r="J101" s="98" t="str">
        <f>VLOOKUP(I101,Presupuesto!$B$11:$C$565,2,0)</f>
        <v>DECIMOCUARTO MES</v>
      </c>
      <c r="K101" s="95" t="str">
        <f t="shared" si="3"/>
        <v>Posgrado</v>
      </c>
      <c r="L101" s="95" t="s">
        <v>720</v>
      </c>
    </row>
    <row r="102" spans="3:12" ht="15.75" hidden="1" thickBot="1" x14ac:dyDescent="0.3">
      <c r="C102" s="133" t="s">
        <v>84</v>
      </c>
      <c r="D102" s="193"/>
      <c r="E102" s="148">
        <v>12</v>
      </c>
      <c r="F102" s="287">
        <f>HLOOKUP($C102,$BZ$2:$CM$3,2,0)</f>
        <v>39703.99</v>
      </c>
      <c r="G102" s="110">
        <f>D102*E102*F102</f>
        <v>0</v>
      </c>
      <c r="H102" s="161"/>
      <c r="I102" s="111" t="s">
        <v>150</v>
      </c>
      <c r="J102" s="111" t="str">
        <f>VLOOKUP(I102,Presupuesto!$B$11:$C$565,2,0)</f>
        <v>SUELDOS Y SALARIOS PERMANENTES</v>
      </c>
      <c r="K102" s="95" t="str">
        <f t="shared" si="3"/>
        <v>Posgrado</v>
      </c>
      <c r="L102" s="95" t="s">
        <v>720</v>
      </c>
    </row>
    <row r="103" spans="3:12" hidden="1" x14ac:dyDescent="0.25">
      <c r="C103" s="166" t="s">
        <v>1330</v>
      </c>
      <c r="D103" s="158"/>
      <c r="E103" s="150">
        <v>0</v>
      </c>
      <c r="F103" s="97">
        <f>IF(E102=0,"",(G102/E102)/12*E102)</f>
        <v>0</v>
      </c>
      <c r="G103" s="94">
        <f>F103</f>
        <v>0</v>
      </c>
      <c r="H103" s="159"/>
      <c r="I103" s="113" t="s">
        <v>163</v>
      </c>
      <c r="J103" s="113" t="str">
        <f>VLOOKUP(I103,Presupuesto!$B$11:$C$565,2,0)</f>
        <v>AGUINALDO Y DECIMO CUARTO MES</v>
      </c>
      <c r="K103" s="95" t="str">
        <f t="shared" si="3"/>
        <v>Posgrado</v>
      </c>
      <c r="L103" s="95" t="s">
        <v>720</v>
      </c>
    </row>
    <row r="104" spans="3:12" ht="15.75" hidden="1" thickBot="1" x14ac:dyDescent="0.3">
      <c r="C104" s="167" t="s">
        <v>1331</v>
      </c>
      <c r="D104" s="158"/>
      <c r="E104" s="150">
        <v>0</v>
      </c>
      <c r="F104" s="114">
        <f>IF(E102&lt;6,"",((E102-6)/12)*(G102/E102))</f>
        <v>0</v>
      </c>
      <c r="G104" s="94">
        <f>F104</f>
        <v>0</v>
      </c>
      <c r="H104" s="159"/>
      <c r="I104" s="98" t="s">
        <v>164</v>
      </c>
      <c r="J104" s="98" t="str">
        <f>VLOOKUP(I104,Presupuesto!$B$11:$C$565,2,0)</f>
        <v>DECIMOCUARTO MES</v>
      </c>
      <c r="K104" s="95" t="str">
        <f t="shared" si="3"/>
        <v>Posgrado</v>
      </c>
      <c r="L104" s="95" t="s">
        <v>720</v>
      </c>
    </row>
    <row r="105" spans="3:12" ht="15.75" hidden="1" thickBot="1" x14ac:dyDescent="0.3">
      <c r="C105" s="133" t="s">
        <v>85</v>
      </c>
      <c r="D105" s="193"/>
      <c r="E105" s="148">
        <v>12</v>
      </c>
      <c r="F105" s="287">
        <f>HLOOKUP($C105,$BZ$2:$CM$3,2,0)</f>
        <v>35733.589999999997</v>
      </c>
      <c r="G105" s="110">
        <f>D105*E105*F105</f>
        <v>0</v>
      </c>
      <c r="H105" s="161"/>
      <c r="I105" s="111" t="s">
        <v>150</v>
      </c>
      <c r="J105" s="111" t="str">
        <f>VLOOKUP(I105,Presupuesto!$B$11:$C$565,2,0)</f>
        <v>SUELDOS Y SALARIOS PERMANENTES</v>
      </c>
      <c r="K105" s="95" t="str">
        <f t="shared" si="3"/>
        <v>Posgrado</v>
      </c>
      <c r="L105" s="95" t="s">
        <v>720</v>
      </c>
    </row>
    <row r="106" spans="3:12" hidden="1" x14ac:dyDescent="0.25">
      <c r="C106" s="166" t="s">
        <v>1330</v>
      </c>
      <c r="D106" s="158"/>
      <c r="E106" s="150">
        <v>0</v>
      </c>
      <c r="F106" s="97">
        <f>IF(E105=0,"",(G105/E105)/12*E105)</f>
        <v>0</v>
      </c>
      <c r="G106" s="94">
        <f>F106</f>
        <v>0</v>
      </c>
      <c r="H106" s="159"/>
      <c r="I106" s="113" t="s">
        <v>163</v>
      </c>
      <c r="J106" s="113" t="str">
        <f>VLOOKUP(I106,Presupuesto!$B$11:$C$565,2,0)</f>
        <v>AGUINALDO Y DECIMO CUARTO MES</v>
      </c>
      <c r="K106" s="95" t="str">
        <f t="shared" si="3"/>
        <v>Posgrado</v>
      </c>
      <c r="L106" s="95" t="s">
        <v>720</v>
      </c>
    </row>
    <row r="107" spans="3:12" ht="15.75" hidden="1" thickBot="1" x14ac:dyDescent="0.3">
      <c r="C107" s="167" t="s">
        <v>1331</v>
      </c>
      <c r="D107" s="158"/>
      <c r="E107" s="150">
        <v>0</v>
      </c>
      <c r="F107" s="114">
        <f>IF(E105&lt;6,"",((E105-6)/12)*(G105/E105))</f>
        <v>0</v>
      </c>
      <c r="G107" s="94">
        <f>F107</f>
        <v>0</v>
      </c>
      <c r="H107" s="159"/>
      <c r="I107" s="98" t="s">
        <v>164</v>
      </c>
      <c r="J107" s="98" t="str">
        <f>VLOOKUP(I107,Presupuesto!$B$11:$C$565,2,0)</f>
        <v>DECIMOCUARTO MES</v>
      </c>
      <c r="K107" s="95" t="str">
        <f t="shared" si="3"/>
        <v>Posgrado</v>
      </c>
      <c r="L107" s="95" t="s">
        <v>720</v>
      </c>
    </row>
    <row r="108" spans="3:12" ht="15.75" thickBot="1" x14ac:dyDescent="0.3">
      <c r="C108" s="133" t="s">
        <v>86</v>
      </c>
      <c r="D108" s="193">
        <v>2</v>
      </c>
      <c r="E108" s="148">
        <v>15</v>
      </c>
      <c r="F108" s="287">
        <v>35618</v>
      </c>
      <c r="G108" s="110">
        <f>D108*E108*F108</f>
        <v>1068540</v>
      </c>
      <c r="H108" s="161" t="s">
        <v>711</v>
      </c>
      <c r="I108" s="111" t="s">
        <v>151</v>
      </c>
      <c r="J108" s="111" t="str">
        <f>VLOOKUP(I108,Presupuesto!$B$11:$C$565,2,0)</f>
        <v>PAGOS A PERSONAL NO CLASIFICADO</v>
      </c>
      <c r="K108" s="95" t="s">
        <v>74</v>
      </c>
      <c r="L108" s="95" t="s">
        <v>718</v>
      </c>
    </row>
    <row r="109" spans="3:12" x14ac:dyDescent="0.25">
      <c r="C109" s="166" t="s">
        <v>1330</v>
      </c>
      <c r="D109" s="158"/>
      <c r="E109" s="150">
        <v>0</v>
      </c>
      <c r="F109" s="97"/>
      <c r="G109" s="94">
        <f>F109</f>
        <v>0</v>
      </c>
      <c r="H109" s="159"/>
      <c r="I109" s="113" t="s">
        <v>163</v>
      </c>
      <c r="J109" s="113"/>
      <c r="K109" s="95"/>
      <c r="L109" s="95"/>
    </row>
    <row r="110" spans="3:12" ht="15.75" thickBot="1" x14ac:dyDescent="0.3">
      <c r="C110" s="167" t="s">
        <v>1331</v>
      </c>
      <c r="D110" s="158"/>
      <c r="E110" s="150">
        <v>0</v>
      </c>
      <c r="F110" s="114"/>
      <c r="G110" s="94">
        <f>F110</f>
        <v>0</v>
      </c>
      <c r="H110" s="159"/>
      <c r="I110" s="98" t="s">
        <v>164</v>
      </c>
      <c r="J110" s="98"/>
      <c r="K110" s="95"/>
      <c r="L110" s="95"/>
    </row>
    <row r="111" spans="3:12" ht="15.75" thickBot="1" x14ac:dyDescent="0.3">
      <c r="C111" s="133" t="s">
        <v>87</v>
      </c>
      <c r="D111" s="193">
        <v>5</v>
      </c>
      <c r="E111" s="148">
        <v>15</v>
      </c>
      <c r="F111" s="287">
        <v>31166</v>
      </c>
      <c r="G111" s="110">
        <f>D111*E111*F111</f>
        <v>2337450</v>
      </c>
      <c r="H111" s="161" t="s">
        <v>711</v>
      </c>
      <c r="I111" s="111" t="s">
        <v>151</v>
      </c>
      <c r="J111" s="111" t="str">
        <f>VLOOKUP(I111,Presupuesto!$B$11:$C$565,2,0)</f>
        <v>PAGOS A PERSONAL NO CLASIFICADO</v>
      </c>
      <c r="K111" s="95" t="s">
        <v>74</v>
      </c>
      <c r="L111" s="95" t="s">
        <v>718</v>
      </c>
    </row>
    <row r="112" spans="3:12" x14ac:dyDescent="0.25">
      <c r="C112" s="166" t="s">
        <v>1330</v>
      </c>
      <c r="D112" s="158"/>
      <c r="E112" s="150">
        <v>0</v>
      </c>
      <c r="F112" s="97"/>
      <c r="G112" s="94">
        <f>F112</f>
        <v>0</v>
      </c>
      <c r="H112" s="159"/>
      <c r="I112" s="113" t="s">
        <v>163</v>
      </c>
      <c r="J112" s="113"/>
      <c r="K112" s="95"/>
      <c r="L112" s="95"/>
    </row>
    <row r="113" spans="3:12" ht="15.75" thickBot="1" x14ac:dyDescent="0.3">
      <c r="C113" s="167" t="s">
        <v>1331</v>
      </c>
      <c r="D113" s="158"/>
      <c r="E113" s="150">
        <v>0</v>
      </c>
      <c r="F113" s="114"/>
      <c r="G113" s="94">
        <f>F113</f>
        <v>0</v>
      </c>
      <c r="H113" s="159"/>
      <c r="I113" s="98" t="s">
        <v>164</v>
      </c>
      <c r="J113" s="98"/>
      <c r="K113" s="95"/>
      <c r="L113" s="95"/>
    </row>
    <row r="114" spans="3:12" ht="15.75" thickBot="1" x14ac:dyDescent="0.3">
      <c r="C114" s="133" t="s">
        <v>93</v>
      </c>
      <c r="D114" s="193">
        <v>3</v>
      </c>
      <c r="E114" s="148">
        <v>15</v>
      </c>
      <c r="F114" s="287">
        <v>13719</v>
      </c>
      <c r="G114" s="110">
        <f>D114*E114*F114</f>
        <v>617355</v>
      </c>
      <c r="H114" s="161" t="s">
        <v>711</v>
      </c>
      <c r="I114" s="111" t="s">
        <v>150</v>
      </c>
      <c r="J114" s="111" t="str">
        <f>VLOOKUP(I114,Presupuesto!$B$11:$C$565,2,0)</f>
        <v>SUELDOS Y SALARIOS PERMANENTES</v>
      </c>
      <c r="K114" s="95" t="s">
        <v>74</v>
      </c>
      <c r="L114" s="95" t="s">
        <v>718</v>
      </c>
    </row>
    <row r="115" spans="3:12" x14ac:dyDescent="0.25">
      <c r="C115" s="166" t="s">
        <v>1330</v>
      </c>
      <c r="D115" s="158"/>
      <c r="E115" s="150">
        <v>0</v>
      </c>
      <c r="F115" s="97"/>
      <c r="G115" s="94">
        <f>F115</f>
        <v>0</v>
      </c>
      <c r="H115" s="159"/>
      <c r="I115" s="113" t="s">
        <v>163</v>
      </c>
      <c r="J115" s="113"/>
      <c r="K115" s="95"/>
      <c r="L115" s="95"/>
    </row>
    <row r="116" spans="3:12" ht="15.75" thickBot="1" x14ac:dyDescent="0.3">
      <c r="C116" s="167" t="s">
        <v>1331</v>
      </c>
      <c r="D116" s="158"/>
      <c r="E116" s="150">
        <v>0</v>
      </c>
      <c r="F116" s="114"/>
      <c r="G116" s="94">
        <f>F116</f>
        <v>0</v>
      </c>
      <c r="H116" s="159"/>
      <c r="I116" s="98" t="s">
        <v>164</v>
      </c>
      <c r="J116" s="98"/>
      <c r="K116" s="95"/>
      <c r="L116" s="95"/>
    </row>
    <row r="117" spans="3:12" ht="15.75" thickBot="1" x14ac:dyDescent="0.3">
      <c r="C117" s="136" t="s">
        <v>102</v>
      </c>
      <c r="D117" s="193">
        <v>1</v>
      </c>
      <c r="E117" s="148">
        <v>15</v>
      </c>
      <c r="F117" s="115">
        <v>9719</v>
      </c>
      <c r="G117" s="110">
        <f>D117*E117*F117</f>
        <v>145785</v>
      </c>
      <c r="H117" s="161" t="s">
        <v>711</v>
      </c>
      <c r="I117" s="111" t="s">
        <v>150</v>
      </c>
      <c r="J117" s="111" t="str">
        <f>VLOOKUP(I117,Presupuesto!$B$11:$C$565,2,0)</f>
        <v>SUELDOS Y SALARIOS PERMANENTES</v>
      </c>
      <c r="K117" s="95" t="s">
        <v>74</v>
      </c>
      <c r="L117" s="95" t="s">
        <v>718</v>
      </c>
    </row>
    <row r="118" spans="3:12" x14ac:dyDescent="0.25">
      <c r="C118" s="166" t="s">
        <v>1330</v>
      </c>
      <c r="D118" s="164"/>
      <c r="E118" s="127">
        <v>0</v>
      </c>
      <c r="F118" s="116"/>
      <c r="G118" s="117">
        <f>F118</f>
        <v>0</v>
      </c>
      <c r="H118" s="159"/>
      <c r="I118" s="98" t="s">
        <v>163</v>
      </c>
      <c r="J118" s="98"/>
      <c r="K118" s="95"/>
      <c r="L118" s="95"/>
    </row>
    <row r="119" spans="3:12" ht="15.75" thickBot="1" x14ac:dyDescent="0.3">
      <c r="C119" s="168" t="s">
        <v>1331</v>
      </c>
      <c r="D119" s="157"/>
      <c r="E119" s="128">
        <v>0</v>
      </c>
      <c r="F119" s="102"/>
      <c r="G119" s="102">
        <f>F119</f>
        <v>0</v>
      </c>
      <c r="H119" s="157"/>
      <c r="I119" s="103" t="s">
        <v>164</v>
      </c>
      <c r="J119" s="120"/>
      <c r="K119" s="103"/>
      <c r="L119" s="120"/>
    </row>
    <row r="121" spans="3:12" s="424" customFormat="1" ht="15.75" thickBot="1" x14ac:dyDescent="0.3">
      <c r="D121" s="413"/>
      <c r="H121" s="413"/>
    </row>
    <row r="122" spans="3:12" s="424" customFormat="1" ht="19.5" thickBot="1" x14ac:dyDescent="0.3">
      <c r="C122" s="725" t="s">
        <v>2103</v>
      </c>
      <c r="D122" s="726"/>
      <c r="E122" s="726"/>
      <c r="F122" s="726"/>
      <c r="G122" s="726"/>
      <c r="H122" s="726"/>
      <c r="I122" s="726"/>
      <c r="J122" s="726"/>
      <c r="K122" s="726"/>
      <c r="L122" s="727"/>
    </row>
    <row r="123" spans="3:12" ht="15.75" thickBot="1" x14ac:dyDescent="0.3">
      <c r="C123" s="424"/>
      <c r="D123" s="413"/>
      <c r="E123" s="424"/>
      <c r="F123" s="424"/>
      <c r="G123" s="424"/>
      <c r="H123" s="413"/>
      <c r="I123" s="424"/>
      <c r="J123" s="424"/>
      <c r="K123" s="149"/>
      <c r="L123" s="424"/>
    </row>
    <row r="124" spans="3:12" ht="15.75" thickBot="1" x14ac:dyDescent="0.3">
      <c r="C124" s="68" t="s">
        <v>1308</v>
      </c>
      <c r="D124" s="30">
        <f>SUM(G131:G145)</f>
        <v>3405990</v>
      </c>
      <c r="E124" s="91"/>
      <c r="F124" s="91"/>
      <c r="G124" s="91"/>
      <c r="H124" s="75"/>
      <c r="I124" s="75"/>
      <c r="J124" s="75"/>
      <c r="K124" s="149"/>
      <c r="L124" s="424"/>
    </row>
    <row r="125" spans="3:12" x14ac:dyDescent="0.25">
      <c r="C125" s="424"/>
      <c r="D125" s="31"/>
      <c r="E125" s="91"/>
      <c r="F125" s="91"/>
      <c r="G125" s="91"/>
      <c r="H125" s="75"/>
      <c r="I125" s="75"/>
      <c r="J125" s="75"/>
      <c r="K125" s="149"/>
      <c r="L125" s="424"/>
    </row>
    <row r="126" spans="3:12" x14ac:dyDescent="0.25">
      <c r="C126" s="424"/>
      <c r="D126" s="31"/>
      <c r="E126" s="91"/>
      <c r="F126" s="91"/>
      <c r="G126" s="91"/>
      <c r="H126" s="75"/>
      <c r="I126" s="75"/>
      <c r="J126" s="75"/>
      <c r="K126" s="149"/>
      <c r="L126" s="424"/>
    </row>
    <row r="127" spans="3:12" ht="15.75" x14ac:dyDescent="0.25">
      <c r="C127" s="195" t="s">
        <v>1309</v>
      </c>
      <c r="D127" s="343" t="s">
        <v>1924</v>
      </c>
      <c r="E127" s="91"/>
      <c r="F127" s="91"/>
      <c r="G127" s="91"/>
      <c r="H127" s="75"/>
      <c r="I127" s="75"/>
      <c r="J127" s="75"/>
      <c r="K127" s="149"/>
      <c r="L127" s="424"/>
    </row>
    <row r="128" spans="3:12" ht="18.75" x14ac:dyDescent="0.25">
      <c r="C128" s="202"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 xml:space="preserve">Gestionar plazas de docentes y administrativos para la Facultad y realizar procesos de selección e inducción del nuevo personal. </v>
      </c>
      <c r="D128" s="31"/>
      <c r="E128" s="91"/>
      <c r="F128" s="91"/>
      <c r="G128" s="91"/>
      <c r="H128" s="75"/>
      <c r="I128" s="75"/>
      <c r="J128" s="75"/>
      <c r="K128" s="149"/>
      <c r="L128" s="424"/>
    </row>
    <row r="129" spans="3:12" ht="15.75" thickBot="1" x14ac:dyDescent="0.3">
      <c r="C129" s="172"/>
      <c r="D129" s="31"/>
      <c r="E129" s="91"/>
      <c r="F129" s="91"/>
      <c r="G129" s="91"/>
      <c r="H129" s="75"/>
      <c r="I129" s="75"/>
      <c r="J129" s="75"/>
      <c r="K129" s="149"/>
      <c r="L129" s="424"/>
    </row>
    <row r="130" spans="3:12" ht="30.75" thickBot="1" x14ac:dyDescent="0.3">
      <c r="C130" s="130" t="s">
        <v>1310</v>
      </c>
      <c r="D130" s="134" t="s">
        <v>98</v>
      </c>
      <c r="E130" s="165" t="s">
        <v>1329</v>
      </c>
      <c r="F130" s="134" t="s">
        <v>1312</v>
      </c>
      <c r="G130" s="131" t="s">
        <v>1313</v>
      </c>
      <c r="H130" s="129" t="s">
        <v>1314</v>
      </c>
      <c r="I130" s="132" t="s">
        <v>1315</v>
      </c>
      <c r="J130" s="132" t="s">
        <v>710</v>
      </c>
      <c r="K130" s="132" t="s">
        <v>1316</v>
      </c>
      <c r="L130" s="132" t="s">
        <v>1317</v>
      </c>
    </row>
    <row r="131" spans="3:12" ht="15.75" hidden="1" thickBot="1" x14ac:dyDescent="0.3">
      <c r="C131" s="133" t="s">
        <v>83</v>
      </c>
      <c r="D131" s="193"/>
      <c r="E131" s="148">
        <v>12</v>
      </c>
      <c r="F131" s="287">
        <f>HLOOKUP($C131,$BZ$2:$CM$3,2,0)</f>
        <v>43674.39</v>
      </c>
      <c r="G131" s="110">
        <f>D131*E131*F131</f>
        <v>0</v>
      </c>
      <c r="H131" s="161"/>
      <c r="I131" s="111" t="s">
        <v>150</v>
      </c>
      <c r="J131" s="111" t="str">
        <f>VLOOKUP(I131,Presupuesto!$B$11:$C$565,2,0)</f>
        <v>SUELDOS Y SALARIOS PERMANENTES</v>
      </c>
      <c r="K131" s="210" t="s">
        <v>71</v>
      </c>
      <c r="L131" s="95" t="s">
        <v>718</v>
      </c>
    </row>
    <row r="132" spans="3:12" ht="15.75" hidden="1" thickBot="1" x14ac:dyDescent="0.3">
      <c r="C132" s="166" t="s">
        <v>1330</v>
      </c>
      <c r="D132" s="158"/>
      <c r="E132" s="150">
        <v>0</v>
      </c>
      <c r="F132" s="97">
        <f>IF(E131=0,"",(G131/E131)/12*E131)</f>
        <v>0</v>
      </c>
      <c r="G132" s="94">
        <f>F132</f>
        <v>0</v>
      </c>
      <c r="H132" s="159"/>
      <c r="I132" s="113" t="s">
        <v>163</v>
      </c>
      <c r="J132" s="113" t="str">
        <f>VLOOKUP(I132,Presupuesto!$B$11:$C$565,2,0)</f>
        <v>AGUINALDO Y DECIMO CUARTO MES</v>
      </c>
      <c r="K132" s="95" t="str">
        <f t="shared" ref="K132:K139" si="4">$K$131</f>
        <v>Posgrado</v>
      </c>
      <c r="L132" s="95" t="s">
        <v>719</v>
      </c>
    </row>
    <row r="133" spans="3:12" ht="15.75" hidden="1" thickBot="1" x14ac:dyDescent="0.3">
      <c r="C133" s="167" t="s">
        <v>1331</v>
      </c>
      <c r="D133" s="158"/>
      <c r="E133" s="150">
        <v>0</v>
      </c>
      <c r="F133" s="114">
        <f>IF(E131&lt;6,"",((E131-6)/12)*(G131/E131))</f>
        <v>0</v>
      </c>
      <c r="G133" s="94">
        <f>F133</f>
        <v>0</v>
      </c>
      <c r="H133" s="159"/>
      <c r="I133" s="98" t="s">
        <v>164</v>
      </c>
      <c r="J133" s="98" t="str">
        <f>VLOOKUP(I133,Presupuesto!$B$11:$C$565,2,0)</f>
        <v>DECIMOCUARTO MES</v>
      </c>
      <c r="K133" s="95" t="str">
        <f t="shared" si="4"/>
        <v>Posgrado</v>
      </c>
      <c r="L133" s="95" t="s">
        <v>720</v>
      </c>
    </row>
    <row r="134" spans="3:12" ht="15.75" hidden="1" thickBot="1" x14ac:dyDescent="0.3">
      <c r="C134" s="133" t="s">
        <v>84</v>
      </c>
      <c r="D134" s="193"/>
      <c r="E134" s="148">
        <v>12</v>
      </c>
      <c r="F134" s="287">
        <f>HLOOKUP($C134,$BZ$2:$CM$3,2,0)</f>
        <v>39703.99</v>
      </c>
      <c r="G134" s="110">
        <f>D134*E134*F134</f>
        <v>0</v>
      </c>
      <c r="H134" s="161"/>
      <c r="I134" s="111" t="s">
        <v>150</v>
      </c>
      <c r="J134" s="111" t="str">
        <f>VLOOKUP(I134,Presupuesto!$B$11:$C$565,2,0)</f>
        <v>SUELDOS Y SALARIOS PERMANENTES</v>
      </c>
      <c r="K134" s="95" t="str">
        <f t="shared" si="4"/>
        <v>Posgrado</v>
      </c>
      <c r="L134" s="95" t="s">
        <v>720</v>
      </c>
    </row>
    <row r="135" spans="3:12" ht="15.75" hidden="1" thickBot="1" x14ac:dyDescent="0.3">
      <c r="C135" s="166" t="s">
        <v>1330</v>
      </c>
      <c r="D135" s="158"/>
      <c r="E135" s="150">
        <v>0</v>
      </c>
      <c r="F135" s="97">
        <f>IF(E134=0,"",(G134/E134)/12*E134)</f>
        <v>0</v>
      </c>
      <c r="G135" s="94">
        <f>F135</f>
        <v>0</v>
      </c>
      <c r="H135" s="159"/>
      <c r="I135" s="113" t="s">
        <v>163</v>
      </c>
      <c r="J135" s="113" t="str">
        <f>VLOOKUP(I135,Presupuesto!$B$11:$C$565,2,0)</f>
        <v>AGUINALDO Y DECIMO CUARTO MES</v>
      </c>
      <c r="K135" s="95" t="str">
        <f t="shared" si="4"/>
        <v>Posgrado</v>
      </c>
      <c r="L135" s="95" t="s">
        <v>720</v>
      </c>
    </row>
    <row r="136" spans="3:12" ht="15.75" hidden="1" thickBot="1" x14ac:dyDescent="0.3">
      <c r="C136" s="167" t="s">
        <v>1331</v>
      </c>
      <c r="D136" s="158"/>
      <c r="E136" s="150">
        <v>0</v>
      </c>
      <c r="F136" s="114">
        <f>IF(E134&lt;6,"",((E134-6)/12)*(G134/E134))</f>
        <v>0</v>
      </c>
      <c r="G136" s="94">
        <f>F136</f>
        <v>0</v>
      </c>
      <c r="H136" s="159"/>
      <c r="I136" s="98" t="s">
        <v>164</v>
      </c>
      <c r="J136" s="98" t="str">
        <f>VLOOKUP(I136,Presupuesto!$B$11:$C$565,2,0)</f>
        <v>DECIMOCUARTO MES</v>
      </c>
      <c r="K136" s="95" t="str">
        <f t="shared" si="4"/>
        <v>Posgrado</v>
      </c>
      <c r="L136" s="95" t="s">
        <v>720</v>
      </c>
    </row>
    <row r="137" spans="3:12" ht="15.75" hidden="1" thickBot="1" x14ac:dyDescent="0.3">
      <c r="C137" s="133" t="s">
        <v>85</v>
      </c>
      <c r="D137" s="193"/>
      <c r="E137" s="148">
        <v>12</v>
      </c>
      <c r="F137" s="287">
        <f>HLOOKUP($C137,$BZ$2:$CM$3,2,0)</f>
        <v>35733.589999999997</v>
      </c>
      <c r="G137" s="110">
        <f>D137*E137*F137</f>
        <v>0</v>
      </c>
      <c r="H137" s="161"/>
      <c r="I137" s="111" t="s">
        <v>150</v>
      </c>
      <c r="J137" s="111" t="str">
        <f>VLOOKUP(I137,Presupuesto!$B$11:$C$565,2,0)</f>
        <v>SUELDOS Y SALARIOS PERMANENTES</v>
      </c>
      <c r="K137" s="95" t="str">
        <f t="shared" si="4"/>
        <v>Posgrado</v>
      </c>
      <c r="L137" s="95" t="s">
        <v>720</v>
      </c>
    </row>
    <row r="138" spans="3:12" ht="15.75" hidden="1" thickBot="1" x14ac:dyDescent="0.3">
      <c r="C138" s="166" t="s">
        <v>1330</v>
      </c>
      <c r="D138" s="158"/>
      <c r="E138" s="150">
        <v>0</v>
      </c>
      <c r="F138" s="97">
        <f>IF(E137=0,"",(G137/E137)/12*E137)</f>
        <v>0</v>
      </c>
      <c r="G138" s="94">
        <f>F138</f>
        <v>0</v>
      </c>
      <c r="H138" s="159"/>
      <c r="I138" s="113" t="s">
        <v>163</v>
      </c>
      <c r="J138" s="113" t="str">
        <f>VLOOKUP(I138,Presupuesto!$B$11:$C$565,2,0)</f>
        <v>AGUINALDO Y DECIMO CUARTO MES</v>
      </c>
      <c r="K138" s="95" t="str">
        <f t="shared" si="4"/>
        <v>Posgrado</v>
      </c>
      <c r="L138" s="95" t="s">
        <v>720</v>
      </c>
    </row>
    <row r="139" spans="3:12" ht="15.75" hidden="1" thickBot="1" x14ac:dyDescent="0.3">
      <c r="C139" s="167" t="s">
        <v>1331</v>
      </c>
      <c r="D139" s="158"/>
      <c r="E139" s="150">
        <v>0</v>
      </c>
      <c r="F139" s="114">
        <f>IF(E137&lt;6,"",((E137-6)/12)*(G137/E137))</f>
        <v>0</v>
      </c>
      <c r="G139" s="94">
        <f>F139</f>
        <v>0</v>
      </c>
      <c r="H139" s="159"/>
      <c r="I139" s="98" t="s">
        <v>164</v>
      </c>
      <c r="J139" s="98" t="str">
        <f>VLOOKUP(I139,Presupuesto!$B$11:$C$565,2,0)</f>
        <v>DECIMOCUARTO MES</v>
      </c>
      <c r="K139" s="95" t="str">
        <f t="shared" si="4"/>
        <v>Posgrado</v>
      </c>
      <c r="L139" s="95" t="s">
        <v>720</v>
      </c>
    </row>
    <row r="140" spans="3:12" ht="15.75" thickBot="1" x14ac:dyDescent="0.3">
      <c r="C140" s="133" t="s">
        <v>86</v>
      </c>
      <c r="D140" s="193">
        <v>2</v>
      </c>
      <c r="E140" s="148">
        <v>15</v>
      </c>
      <c r="F140" s="287">
        <v>35618</v>
      </c>
      <c r="G140" s="110">
        <f>D140*E140*F140</f>
        <v>1068540</v>
      </c>
      <c r="H140" s="161" t="s">
        <v>711</v>
      </c>
      <c r="I140" s="111" t="s">
        <v>151</v>
      </c>
      <c r="J140" s="111" t="str">
        <f>VLOOKUP(I140,Presupuesto!$B$11:$C$565,2,0)</f>
        <v>PAGOS A PERSONAL NO CLASIFICADO</v>
      </c>
      <c r="K140" s="95" t="s">
        <v>74</v>
      </c>
      <c r="L140" s="95" t="s">
        <v>718</v>
      </c>
    </row>
    <row r="141" spans="3:12" x14ac:dyDescent="0.25">
      <c r="C141" s="166" t="s">
        <v>1330</v>
      </c>
      <c r="D141" s="158"/>
      <c r="E141" s="150">
        <v>0</v>
      </c>
      <c r="F141" s="97"/>
      <c r="G141" s="94">
        <f>F141</f>
        <v>0</v>
      </c>
      <c r="H141" s="159"/>
      <c r="I141" s="113" t="s">
        <v>163</v>
      </c>
      <c r="J141" s="113" t="str">
        <f>VLOOKUP(I141,Presupuesto!$B$11:$C$565,2,0)</f>
        <v>AGUINALDO Y DECIMO CUARTO MES</v>
      </c>
      <c r="K141" s="95"/>
      <c r="L141" s="95"/>
    </row>
    <row r="142" spans="3:12" ht="15.75" thickBot="1" x14ac:dyDescent="0.3">
      <c r="C142" s="167" t="s">
        <v>1331</v>
      </c>
      <c r="D142" s="158"/>
      <c r="E142" s="150">
        <v>0</v>
      </c>
      <c r="F142" s="114"/>
      <c r="G142" s="94">
        <f>F142</f>
        <v>0</v>
      </c>
      <c r="H142" s="159"/>
      <c r="I142" s="98" t="s">
        <v>164</v>
      </c>
      <c r="J142" s="98" t="str">
        <f>VLOOKUP(I142,Presupuesto!$B$11:$C$565,2,0)</f>
        <v>DECIMOCUARTO MES</v>
      </c>
      <c r="K142" s="95"/>
      <c r="L142" s="95"/>
    </row>
    <row r="143" spans="3:12" ht="15.75" thickBot="1" x14ac:dyDescent="0.3">
      <c r="C143" s="133" t="s">
        <v>88</v>
      </c>
      <c r="D143" s="193">
        <v>5</v>
      </c>
      <c r="E143" s="148">
        <v>15</v>
      </c>
      <c r="F143" s="287">
        <v>31166</v>
      </c>
      <c r="G143" s="110">
        <f>D143*E143*F143</f>
        <v>2337450</v>
      </c>
      <c r="H143" s="161" t="s">
        <v>711</v>
      </c>
      <c r="I143" s="111" t="s">
        <v>151</v>
      </c>
      <c r="J143" s="111" t="str">
        <f>VLOOKUP(I143,Presupuesto!$B$11:$C$565,2,0)</f>
        <v>PAGOS A PERSONAL NO CLASIFICADO</v>
      </c>
      <c r="K143" s="95" t="s">
        <v>74</v>
      </c>
      <c r="L143" s="95" t="s">
        <v>718</v>
      </c>
    </row>
    <row r="144" spans="3:12" x14ac:dyDescent="0.25">
      <c r="C144" s="166" t="s">
        <v>1330</v>
      </c>
      <c r="D144" s="158"/>
      <c r="E144" s="150">
        <v>0</v>
      </c>
      <c r="F144" s="97"/>
      <c r="G144" s="94">
        <f>F144</f>
        <v>0</v>
      </c>
      <c r="H144" s="159"/>
      <c r="I144" s="113" t="s">
        <v>163</v>
      </c>
      <c r="J144" s="113" t="str">
        <f>VLOOKUP(I144,Presupuesto!$B$11:$C$565,2,0)</f>
        <v>AGUINALDO Y DECIMO CUARTO MES</v>
      </c>
      <c r="K144" s="95"/>
      <c r="L144" s="95"/>
    </row>
    <row r="145" spans="3:12" ht="15.75" thickBot="1" x14ac:dyDescent="0.3">
      <c r="C145" s="168" t="s">
        <v>1331</v>
      </c>
      <c r="D145" s="157"/>
      <c r="E145" s="128">
        <v>0</v>
      </c>
      <c r="F145" s="102"/>
      <c r="G145" s="624">
        <f>F145</f>
        <v>0</v>
      </c>
      <c r="H145" s="625"/>
      <c r="I145" s="120" t="s">
        <v>164</v>
      </c>
      <c r="J145" s="120" t="str">
        <f>VLOOKUP(I145,Presupuesto!$B$11:$C$565,2,0)</f>
        <v>DECIMOCUARTO MES</v>
      </c>
      <c r="K145" s="315"/>
      <c r="L145" s="315"/>
    </row>
    <row r="147" spans="3:12" ht="15.75" thickBot="1" x14ac:dyDescent="0.3">
      <c r="C147" s="424"/>
      <c r="D147" s="413"/>
      <c r="E147" s="424"/>
      <c r="F147" s="424"/>
      <c r="G147" s="424"/>
      <c r="H147" s="413"/>
      <c r="I147" s="424"/>
      <c r="J147" s="424"/>
      <c r="K147" s="149"/>
      <c r="L147" s="424"/>
    </row>
    <row r="148" spans="3:12" ht="15.75" thickBot="1" x14ac:dyDescent="0.3">
      <c r="C148" s="68" t="s">
        <v>1308</v>
      </c>
      <c r="D148" s="30">
        <f>SUM(G155:G166)</f>
        <v>3072060</v>
      </c>
      <c r="E148" s="91"/>
      <c r="F148" s="91"/>
      <c r="G148" s="91"/>
      <c r="H148" s="75"/>
      <c r="I148" s="75"/>
      <c r="J148" s="75"/>
      <c r="K148" s="149"/>
      <c r="L148" s="424"/>
    </row>
    <row r="149" spans="3:12" x14ac:dyDescent="0.25">
      <c r="C149" s="424"/>
      <c r="D149" s="31"/>
      <c r="E149" s="91"/>
      <c r="F149" s="91"/>
      <c r="G149" s="91"/>
      <c r="H149" s="75"/>
      <c r="I149" s="75"/>
      <c r="J149" s="75"/>
      <c r="K149" s="149"/>
      <c r="L149" s="424"/>
    </row>
    <row r="150" spans="3:12" x14ac:dyDescent="0.25">
      <c r="C150" s="424"/>
      <c r="D150" s="31"/>
      <c r="E150" s="91"/>
      <c r="F150" s="91"/>
      <c r="G150" s="91"/>
      <c r="H150" s="75"/>
      <c r="I150" s="75"/>
      <c r="J150" s="75"/>
      <c r="K150" s="149"/>
      <c r="L150" s="424"/>
    </row>
    <row r="151" spans="3:12" ht="15.75" x14ac:dyDescent="0.25">
      <c r="C151" s="195" t="s">
        <v>1309</v>
      </c>
      <c r="D151" s="343" t="s">
        <v>1824</v>
      </c>
      <c r="E151" s="91"/>
      <c r="F151" s="91"/>
      <c r="G151" s="91"/>
      <c r="H151" s="75"/>
      <c r="I151" s="75"/>
      <c r="J151" s="75"/>
      <c r="K151" s="149"/>
      <c r="L151" s="424"/>
    </row>
    <row r="152" spans="3:12" ht="18.75" x14ac:dyDescent="0.25">
      <c r="C152" s="202" t="str">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Posgrado'!$F:$G,2,FALSE),IFERROR(VLOOKUP(D151,'17. Gestión TIC'!$F:$G,2,FALSE),IFERROR(VLOOKUP(D151,'16. Desa. del Sistema Educ.Sup.'!$F:$G,2,FALSE),IFERROR(VLOOKUP(D151,'8. Cultura de Inno. Insti...'!$F:$G,2,FALSE),VLOOKUP(D151,'7. Lo Esencial de la Reforma U.'!$F:$G,2,0)))))))))))))))))</f>
        <v>Gestionar el aumento de la inversión institucional para que los  departamentos  y carreras  de posgrados, grado y técnicos universitarios  cuenten con suficientes docentes dedicados y especializados en las áreas disciplinares requeridas.</v>
      </c>
      <c r="D152" s="31"/>
      <c r="E152" s="91"/>
      <c r="F152" s="91"/>
      <c r="G152" s="91"/>
      <c r="H152" s="75"/>
      <c r="I152" s="75"/>
      <c r="J152" s="75"/>
      <c r="K152" s="149"/>
      <c r="L152" s="424"/>
    </row>
    <row r="153" spans="3:12" ht="15.75" thickBot="1" x14ac:dyDescent="0.3">
      <c r="C153" s="172"/>
      <c r="D153" s="31"/>
      <c r="E153" s="91"/>
      <c r="F153" s="91"/>
      <c r="G153" s="91"/>
      <c r="H153" s="75"/>
      <c r="I153" s="75"/>
      <c r="J153" s="75"/>
      <c r="K153" s="149"/>
      <c r="L153" s="424"/>
    </row>
    <row r="154" spans="3:12" ht="30.75" thickBot="1" x14ac:dyDescent="0.3">
      <c r="C154" s="130" t="s">
        <v>1310</v>
      </c>
      <c r="D154" s="134" t="s">
        <v>98</v>
      </c>
      <c r="E154" s="165" t="s">
        <v>1329</v>
      </c>
      <c r="F154" s="134" t="s">
        <v>1312</v>
      </c>
      <c r="G154" s="131" t="s">
        <v>1313</v>
      </c>
      <c r="H154" s="129" t="s">
        <v>1314</v>
      </c>
      <c r="I154" s="132" t="s">
        <v>1315</v>
      </c>
      <c r="J154" s="132" t="s">
        <v>710</v>
      </c>
      <c r="K154" s="132" t="s">
        <v>1316</v>
      </c>
      <c r="L154" s="132" t="s">
        <v>1317</v>
      </c>
    </row>
    <row r="155" spans="3:12" ht="15.75" hidden="1" thickBot="1" x14ac:dyDescent="0.3">
      <c r="C155" s="133" t="s">
        <v>83</v>
      </c>
      <c r="D155" s="193"/>
      <c r="E155" s="148">
        <v>12</v>
      </c>
      <c r="F155" s="287">
        <f>HLOOKUP($C155,$BZ$2:$CM$3,2,0)</f>
        <v>43674.39</v>
      </c>
      <c r="G155" s="110">
        <f>D155*E155*F155</f>
        <v>0</v>
      </c>
      <c r="H155" s="161"/>
      <c r="I155" s="111" t="s">
        <v>150</v>
      </c>
      <c r="J155" s="111" t="str">
        <f>VLOOKUP(I155,Presupuesto!$B$11:$C$565,2,0)</f>
        <v>SUELDOS Y SALARIOS PERMANENTES</v>
      </c>
      <c r="K155" s="210" t="s">
        <v>71</v>
      </c>
      <c r="L155" s="95" t="s">
        <v>718</v>
      </c>
    </row>
    <row r="156" spans="3:12" ht="15.75" hidden="1" thickBot="1" x14ac:dyDescent="0.3">
      <c r="C156" s="166" t="s">
        <v>1330</v>
      </c>
      <c r="D156" s="158"/>
      <c r="E156" s="150">
        <v>0</v>
      </c>
      <c r="F156" s="97">
        <f>IF(E155=0,"",(G155/E155)/12*E155)</f>
        <v>0</v>
      </c>
      <c r="G156" s="94">
        <f>F156</f>
        <v>0</v>
      </c>
      <c r="H156" s="159"/>
      <c r="I156" s="113" t="s">
        <v>163</v>
      </c>
      <c r="J156" s="113" t="str">
        <f>VLOOKUP(I156,Presupuesto!$B$11:$C$565,2,0)</f>
        <v>AGUINALDO Y DECIMO CUARTO MES</v>
      </c>
      <c r="K156" s="95" t="str">
        <f t="shared" ref="K156:K160" si="5">$K$155</f>
        <v>Posgrado</v>
      </c>
      <c r="L156" s="95" t="s">
        <v>719</v>
      </c>
    </row>
    <row r="157" spans="3:12" ht="15.75" hidden="1" thickBot="1" x14ac:dyDescent="0.3">
      <c r="C157" s="167" t="s">
        <v>1331</v>
      </c>
      <c r="D157" s="158"/>
      <c r="E157" s="150">
        <v>0</v>
      </c>
      <c r="F157" s="114">
        <f>IF(E155&lt;6,"",((E155-6)/12)*(G155/E155))</f>
        <v>0</v>
      </c>
      <c r="G157" s="94">
        <f>F157</f>
        <v>0</v>
      </c>
      <c r="H157" s="159"/>
      <c r="I157" s="98" t="s">
        <v>164</v>
      </c>
      <c r="J157" s="98" t="str">
        <f>VLOOKUP(I157,Presupuesto!$B$11:$C$565,2,0)</f>
        <v>DECIMOCUARTO MES</v>
      </c>
      <c r="K157" s="95" t="str">
        <f t="shared" si="5"/>
        <v>Posgrado</v>
      </c>
      <c r="L157" s="95" t="s">
        <v>720</v>
      </c>
    </row>
    <row r="158" spans="3:12" ht="15.75" hidden="1" thickBot="1" x14ac:dyDescent="0.3">
      <c r="C158" s="133" t="s">
        <v>84</v>
      </c>
      <c r="D158" s="193"/>
      <c r="E158" s="148">
        <v>12</v>
      </c>
      <c r="F158" s="287">
        <f>HLOOKUP($C158,$BZ$2:$CM$3,2,0)</f>
        <v>39703.99</v>
      </c>
      <c r="G158" s="110">
        <f>D158*E158*F158</f>
        <v>0</v>
      </c>
      <c r="H158" s="161"/>
      <c r="I158" s="111" t="s">
        <v>150</v>
      </c>
      <c r="J158" s="111" t="str">
        <f>VLOOKUP(I158,Presupuesto!$B$11:$C$565,2,0)</f>
        <v>SUELDOS Y SALARIOS PERMANENTES</v>
      </c>
      <c r="K158" s="95" t="str">
        <f t="shared" si="5"/>
        <v>Posgrado</v>
      </c>
      <c r="L158" s="95" t="s">
        <v>720</v>
      </c>
    </row>
    <row r="159" spans="3:12" ht="15.75" hidden="1" thickBot="1" x14ac:dyDescent="0.3">
      <c r="C159" s="166" t="s">
        <v>1330</v>
      </c>
      <c r="D159" s="158"/>
      <c r="E159" s="150">
        <v>0</v>
      </c>
      <c r="F159" s="97">
        <f>IF(E158=0,"",(G158/E158)/12*E158)</f>
        <v>0</v>
      </c>
      <c r="G159" s="94">
        <f>F159</f>
        <v>0</v>
      </c>
      <c r="H159" s="159"/>
      <c r="I159" s="113" t="s">
        <v>163</v>
      </c>
      <c r="J159" s="113" t="str">
        <f>VLOOKUP(I159,Presupuesto!$B$11:$C$565,2,0)</f>
        <v>AGUINALDO Y DECIMO CUARTO MES</v>
      </c>
      <c r="K159" s="95" t="str">
        <f t="shared" si="5"/>
        <v>Posgrado</v>
      </c>
      <c r="L159" s="95" t="s">
        <v>720</v>
      </c>
    </row>
    <row r="160" spans="3:12" ht="15.75" hidden="1" thickBot="1" x14ac:dyDescent="0.3">
      <c r="C160" s="167" t="s">
        <v>1331</v>
      </c>
      <c r="D160" s="158"/>
      <c r="E160" s="150">
        <v>0</v>
      </c>
      <c r="F160" s="114">
        <f>IF(E158&lt;6,"",((E158-6)/12)*(G158/E158))</f>
        <v>0</v>
      </c>
      <c r="G160" s="94">
        <f>F160</f>
        <v>0</v>
      </c>
      <c r="H160" s="159"/>
      <c r="I160" s="98" t="s">
        <v>164</v>
      </c>
      <c r="J160" s="98" t="str">
        <f>VLOOKUP(I160,Presupuesto!$B$11:$C$565,2,0)</f>
        <v>DECIMOCUARTO MES</v>
      </c>
      <c r="K160" s="95" t="str">
        <f t="shared" si="5"/>
        <v>Posgrado</v>
      </c>
      <c r="L160" s="95" t="s">
        <v>720</v>
      </c>
    </row>
    <row r="161" spans="3:12" ht="15.75" thickBot="1" x14ac:dyDescent="0.3">
      <c r="C161" s="133" t="s">
        <v>85</v>
      </c>
      <c r="D161" s="193">
        <v>4</v>
      </c>
      <c r="E161" s="148">
        <v>15</v>
      </c>
      <c r="F161" s="287">
        <v>35618</v>
      </c>
      <c r="G161" s="110">
        <f>D161*E161*F161</f>
        <v>2137080</v>
      </c>
      <c r="H161" s="161" t="s">
        <v>711</v>
      </c>
      <c r="I161" s="111" t="s">
        <v>150</v>
      </c>
      <c r="J161" s="111" t="str">
        <f>VLOOKUP(I161,Presupuesto!$B$11:$C$565,2,0)</f>
        <v>SUELDOS Y SALARIOS PERMANENTES</v>
      </c>
      <c r="K161" s="95" t="s">
        <v>57</v>
      </c>
      <c r="L161" s="95" t="s">
        <v>718</v>
      </c>
    </row>
    <row r="162" spans="3:12" x14ac:dyDescent="0.25">
      <c r="C162" s="166" t="s">
        <v>1330</v>
      </c>
      <c r="D162" s="158"/>
      <c r="E162" s="150">
        <v>0</v>
      </c>
      <c r="F162" s="97"/>
      <c r="G162" s="94">
        <f>F162</f>
        <v>0</v>
      </c>
      <c r="H162" s="159"/>
      <c r="I162" s="113" t="s">
        <v>163</v>
      </c>
      <c r="J162" s="113" t="str">
        <f>VLOOKUP(I162,Presupuesto!$B$11:$C$565,2,0)</f>
        <v>AGUINALDO Y DECIMO CUARTO MES</v>
      </c>
      <c r="K162" s="95"/>
      <c r="L162" s="95"/>
    </row>
    <row r="163" spans="3:12" ht="15.75" thickBot="1" x14ac:dyDescent="0.3">
      <c r="C163" s="167" t="s">
        <v>1331</v>
      </c>
      <c r="D163" s="158"/>
      <c r="E163" s="150">
        <v>0</v>
      </c>
      <c r="F163" s="114"/>
      <c r="G163" s="94">
        <f>F163</f>
        <v>0</v>
      </c>
      <c r="H163" s="159"/>
      <c r="I163" s="98" t="s">
        <v>164</v>
      </c>
      <c r="J163" s="98" t="str">
        <f>VLOOKUP(I163,Presupuesto!$B$11:$C$565,2,0)</f>
        <v>DECIMOCUARTO MES</v>
      </c>
      <c r="K163" s="95"/>
      <c r="L163" s="95"/>
    </row>
    <row r="164" spans="3:12" ht="15.75" thickBot="1" x14ac:dyDescent="0.3">
      <c r="C164" s="133" t="s">
        <v>86</v>
      </c>
      <c r="D164" s="193">
        <v>2</v>
      </c>
      <c r="E164" s="148">
        <v>15</v>
      </c>
      <c r="F164" s="287">
        <v>31166</v>
      </c>
      <c r="G164" s="110">
        <f>D164*E164*F164</f>
        <v>934980</v>
      </c>
      <c r="H164" s="161" t="s">
        <v>711</v>
      </c>
      <c r="I164" s="111" t="s">
        <v>150</v>
      </c>
      <c r="J164" s="111" t="str">
        <f>VLOOKUP(I164,Presupuesto!$B$11:$C$565,2,0)</f>
        <v>SUELDOS Y SALARIOS PERMANENTES</v>
      </c>
      <c r="K164" s="95" t="s">
        <v>57</v>
      </c>
      <c r="L164" s="95" t="s">
        <v>718</v>
      </c>
    </row>
    <row r="165" spans="3:12" x14ac:dyDescent="0.25">
      <c r="C165" s="166" t="s">
        <v>1330</v>
      </c>
      <c r="D165" s="158"/>
      <c r="E165" s="150">
        <v>0</v>
      </c>
      <c r="F165" s="97"/>
      <c r="G165" s="94">
        <f>F165</f>
        <v>0</v>
      </c>
      <c r="H165" s="159"/>
      <c r="I165" s="113" t="s">
        <v>163</v>
      </c>
      <c r="J165" s="113" t="str">
        <f>VLOOKUP(I165,Presupuesto!$B$11:$C$565,2,0)</f>
        <v>AGUINALDO Y DECIMO CUARTO MES</v>
      </c>
      <c r="K165" s="95"/>
      <c r="L165" s="95"/>
    </row>
    <row r="166" spans="3:12" ht="15.75" thickBot="1" x14ac:dyDescent="0.3">
      <c r="C166" s="168" t="s">
        <v>1331</v>
      </c>
      <c r="D166" s="157"/>
      <c r="E166" s="128">
        <v>0</v>
      </c>
      <c r="F166" s="102"/>
      <c r="G166" s="624">
        <f>F166</f>
        <v>0</v>
      </c>
      <c r="H166" s="625"/>
      <c r="I166" s="120" t="s">
        <v>164</v>
      </c>
      <c r="J166" s="120" t="str">
        <f>VLOOKUP(I166,Presupuesto!$B$11:$C$565,2,0)</f>
        <v>DECIMOCUARTO MES</v>
      </c>
      <c r="K166" s="315"/>
      <c r="L166" s="315"/>
    </row>
    <row r="167" spans="3:12" ht="15.75" thickBot="1" x14ac:dyDescent="0.3"/>
    <row r="168" spans="3:12" s="424" customFormat="1" ht="19.5" thickBot="1" x14ac:dyDescent="0.3">
      <c r="C168" s="725" t="s">
        <v>2181</v>
      </c>
      <c r="D168" s="726"/>
      <c r="E168" s="726"/>
      <c r="F168" s="726"/>
      <c r="G168" s="726"/>
      <c r="H168" s="726"/>
      <c r="I168" s="726"/>
      <c r="J168" s="726"/>
      <c r="K168" s="726"/>
      <c r="L168" s="727"/>
    </row>
    <row r="169" spans="3:12" ht="15.75" thickBot="1" x14ac:dyDescent="0.3">
      <c r="C169" s="424"/>
      <c r="D169" s="413"/>
      <c r="E169" s="424"/>
      <c r="F169" s="424"/>
      <c r="G169" s="424"/>
      <c r="H169" s="413"/>
      <c r="I169" s="424"/>
      <c r="J169" s="424"/>
      <c r="K169" s="149"/>
      <c r="L169" s="424"/>
    </row>
    <row r="170" spans="3:12" ht="15.75" thickBot="1" x14ac:dyDescent="0.3">
      <c r="C170" s="68" t="s">
        <v>1308</v>
      </c>
      <c r="D170" s="30">
        <f>SUM(G177:G191)</f>
        <v>934980</v>
      </c>
      <c r="E170" s="91"/>
      <c r="F170" s="91"/>
      <c r="G170" s="91"/>
      <c r="H170" s="75"/>
      <c r="I170" s="75"/>
      <c r="J170" s="75"/>
      <c r="K170" s="149"/>
      <c r="L170" s="424"/>
    </row>
    <row r="171" spans="3:12" x14ac:dyDescent="0.25">
      <c r="C171" s="424"/>
      <c r="D171" s="31"/>
      <c r="E171" s="91"/>
      <c r="F171" s="91"/>
      <c r="G171" s="91"/>
      <c r="H171" s="75"/>
      <c r="I171" s="75"/>
      <c r="J171" s="75"/>
      <c r="K171" s="149"/>
      <c r="L171" s="424"/>
    </row>
    <row r="172" spans="3:12" x14ac:dyDescent="0.25">
      <c r="C172" s="424"/>
      <c r="D172" s="31"/>
      <c r="E172" s="91"/>
      <c r="F172" s="91"/>
      <c r="G172" s="91"/>
      <c r="H172" s="75"/>
      <c r="I172" s="75"/>
      <c r="J172" s="75"/>
      <c r="K172" s="149"/>
      <c r="L172" s="424"/>
    </row>
    <row r="173" spans="3:12" ht="15.75" x14ac:dyDescent="0.25">
      <c r="C173" s="195" t="s">
        <v>1309</v>
      </c>
      <c r="D173" s="343" t="s">
        <v>1924</v>
      </c>
      <c r="E173" s="91"/>
      <c r="F173" s="91"/>
      <c r="G173" s="91"/>
      <c r="H173" s="75"/>
      <c r="I173" s="75"/>
      <c r="J173" s="75"/>
      <c r="K173" s="149"/>
      <c r="L173" s="424"/>
    </row>
    <row r="174" spans="3:12" ht="18.75" x14ac:dyDescent="0.25">
      <c r="C174" s="202" t="str">
        <f>IFERROR(VLOOKUP(D173,'1. Desarrollo e Innov. Curricu.'!$F:$G,2,FALSE),IFERROR(VLOOKUP(D173,'2. Investigación Científica'!$F:$G,2,FALSE),IFERROR(VLOOKUP(D173,'3. Vinculación Univ. Sociedad'!$F:$G,2,FALSE),IFERROR(VLOOKUP(D173,'4. Docencia y Profesorado Univ.'!$F:$G,2,FALSE),IFERROR(VLOOKUP(D173,'5. Estudiantes y Graduados'!$F:$G,2,FALSE),IFERROR(VLOOKUP(D173,'11. Gestion Administrativa'!$F:$G,2,FALSE),IFERROR(VLOOKUP(D173,'13. Gestión Académica'!$F:$G,2,FALSE),IFERROR(VLOOKUP(D173,'9. Asegura. de la Calid. y M'!$F:$G,2,FALSE),IFERROR(VLOOKUP(D173,'6. Gestión del Conocimiento'!$F:$G,2,FALSE),IFERROR(VLOOKUP(D173,'15. Gobernabilidad y Proceso...'!$F:$G,2,FALSE),IFERROR(VLOOKUP(D173,'12. Gestión del Talento Humano'!$F:$G,2,FALSE),IFERROR(VLOOKUP(D173,'14. Internacional... de la E.S.'!$F:$G,2,FALSE),IFERROR(VLOOKUP(D173,'10. Posgrado'!$F:$G,2,FALSE),IFERROR(VLOOKUP(D173,'17. Gestión TIC'!$F:$G,2,FALSE),IFERROR(VLOOKUP(D173,'16. Desa. del Sistema Educ.Sup.'!$F:$G,2,FALSE),IFERROR(VLOOKUP(D173,'8. Cultura de Inno. Insti...'!$F:$G,2,FALSE),VLOOKUP(D173,'7. Lo Esencial de la Reforma U.'!$F:$G,2,0)))))))))))))))))</f>
        <v xml:space="preserve">Gestionar plazas de docentes y administrativos para la Facultad y realizar procesos de selección e inducción del nuevo personal. </v>
      </c>
      <c r="D174" s="31"/>
      <c r="E174" s="91"/>
      <c r="F174" s="91"/>
      <c r="G174" s="91"/>
      <c r="H174" s="75"/>
      <c r="I174" s="75"/>
      <c r="J174" s="75"/>
      <c r="K174" s="149"/>
      <c r="L174" s="424"/>
    </row>
    <row r="175" spans="3:12" ht="15.75" thickBot="1" x14ac:dyDescent="0.3">
      <c r="C175" s="172"/>
      <c r="D175" s="31"/>
      <c r="E175" s="91"/>
      <c r="F175" s="91"/>
      <c r="G175" s="91"/>
      <c r="H175" s="75"/>
      <c r="I175" s="75"/>
      <c r="J175" s="75"/>
      <c r="K175" s="149"/>
      <c r="L175" s="424"/>
    </row>
    <row r="176" spans="3:12" ht="30.75" thickBot="1" x14ac:dyDescent="0.3">
      <c r="C176" s="130" t="s">
        <v>1310</v>
      </c>
      <c r="D176" s="134" t="s">
        <v>98</v>
      </c>
      <c r="E176" s="165" t="s">
        <v>1329</v>
      </c>
      <c r="F176" s="134" t="s">
        <v>1312</v>
      </c>
      <c r="G176" s="131" t="s">
        <v>1313</v>
      </c>
      <c r="H176" s="129" t="s">
        <v>1314</v>
      </c>
      <c r="I176" s="132" t="s">
        <v>1315</v>
      </c>
      <c r="J176" s="132" t="s">
        <v>710</v>
      </c>
      <c r="K176" s="132" t="s">
        <v>1316</v>
      </c>
      <c r="L176" s="132" t="s">
        <v>1317</v>
      </c>
    </row>
    <row r="177" spans="3:12" ht="15.75" hidden="1" thickBot="1" x14ac:dyDescent="0.3">
      <c r="C177" s="133" t="s">
        <v>83</v>
      </c>
      <c r="D177" s="193"/>
      <c r="E177" s="148">
        <v>12</v>
      </c>
      <c r="F177" s="287">
        <f>HLOOKUP($C177,$BZ$2:$CM$3,2,0)</f>
        <v>43674.39</v>
      </c>
      <c r="G177" s="110">
        <f>D177*E177*F177</f>
        <v>0</v>
      </c>
      <c r="H177" s="161"/>
      <c r="I177" s="111" t="s">
        <v>150</v>
      </c>
      <c r="J177" s="111" t="str">
        <f>VLOOKUP(I177,Presupuesto!$B$11:$C$565,2,0)</f>
        <v>SUELDOS Y SALARIOS PERMANENTES</v>
      </c>
      <c r="K177" s="210" t="s">
        <v>71</v>
      </c>
      <c r="L177" s="95" t="s">
        <v>718</v>
      </c>
    </row>
    <row r="178" spans="3:12" hidden="1" x14ac:dyDescent="0.25">
      <c r="C178" s="166" t="s">
        <v>1330</v>
      </c>
      <c r="D178" s="158"/>
      <c r="E178" s="150">
        <v>0</v>
      </c>
      <c r="F178" s="97">
        <f>IF(E177=0,"",(G177/E177)/12*E177)</f>
        <v>0</v>
      </c>
      <c r="G178" s="94">
        <f>F178</f>
        <v>0</v>
      </c>
      <c r="H178" s="159"/>
      <c r="I178" s="113" t="s">
        <v>163</v>
      </c>
      <c r="J178" s="113" t="str">
        <f>VLOOKUP(I178,Presupuesto!$B$11:$C$565,2,0)</f>
        <v>AGUINALDO Y DECIMO CUARTO MES</v>
      </c>
      <c r="K178" s="95" t="str">
        <f t="shared" ref="K178:K179" si="6">$K$177</f>
        <v>Posgrado</v>
      </c>
      <c r="L178" s="95" t="s">
        <v>719</v>
      </c>
    </row>
    <row r="179" spans="3:12" ht="15.75" hidden="1" thickBot="1" x14ac:dyDescent="0.3">
      <c r="C179" s="167" t="s">
        <v>1331</v>
      </c>
      <c r="D179" s="158"/>
      <c r="E179" s="150">
        <v>0</v>
      </c>
      <c r="F179" s="114">
        <f>IF(E177&lt;6,"",((E177-6)/12)*(G177/E177))</f>
        <v>0</v>
      </c>
      <c r="G179" s="94">
        <f>F179</f>
        <v>0</v>
      </c>
      <c r="H179" s="159"/>
      <c r="I179" s="98" t="s">
        <v>164</v>
      </c>
      <c r="J179" s="98" t="str">
        <f>VLOOKUP(I179,Presupuesto!$B$11:$C$565,2,0)</f>
        <v>DECIMOCUARTO MES</v>
      </c>
      <c r="K179" s="95" t="str">
        <f t="shared" si="6"/>
        <v>Posgrado</v>
      </c>
      <c r="L179" s="95" t="s">
        <v>720</v>
      </c>
    </row>
    <row r="180" spans="3:12" ht="15.75" thickBot="1" x14ac:dyDescent="0.3">
      <c r="C180" s="133" t="s">
        <v>90</v>
      </c>
      <c r="D180" s="193">
        <v>2</v>
      </c>
      <c r="E180" s="148">
        <v>15</v>
      </c>
      <c r="F180" s="135">
        <v>31166</v>
      </c>
      <c r="G180" s="110">
        <f>D180*E180*F180</f>
        <v>934980</v>
      </c>
      <c r="H180" s="161" t="s">
        <v>711</v>
      </c>
      <c r="I180" s="111" t="s">
        <v>151</v>
      </c>
      <c r="J180" s="111" t="str">
        <f>VLOOKUP(I180,Presupuesto!$B$11:$C$565,2,0)</f>
        <v>PAGOS A PERSONAL NO CLASIFICADO</v>
      </c>
      <c r="K180" s="95" t="s">
        <v>74</v>
      </c>
      <c r="L180" s="95" t="s">
        <v>718</v>
      </c>
    </row>
    <row r="181" spans="3:12" x14ac:dyDescent="0.25">
      <c r="C181" s="166" t="s">
        <v>1330</v>
      </c>
      <c r="D181" s="158"/>
      <c r="E181" s="150">
        <v>0</v>
      </c>
      <c r="F181" s="97"/>
      <c r="G181" s="94">
        <f>F181</f>
        <v>0</v>
      </c>
      <c r="H181" s="159"/>
      <c r="I181" s="113" t="s">
        <v>163</v>
      </c>
      <c r="J181" s="113" t="str">
        <f>VLOOKUP(I181,Presupuesto!$B$11:$C$565,2,0)</f>
        <v>AGUINALDO Y DECIMO CUARTO MES</v>
      </c>
      <c r="K181" s="95" t="s">
        <v>74</v>
      </c>
      <c r="L181" s="95" t="s">
        <v>718</v>
      </c>
    </row>
    <row r="182" spans="3:12" ht="15.75" thickBot="1" x14ac:dyDescent="0.3">
      <c r="C182" s="167" t="s">
        <v>1331</v>
      </c>
      <c r="D182" s="158"/>
      <c r="E182" s="150">
        <v>0</v>
      </c>
      <c r="F182" s="114"/>
      <c r="G182" s="94">
        <f>F182</f>
        <v>0</v>
      </c>
      <c r="H182" s="159"/>
      <c r="I182" s="98" t="s">
        <v>164</v>
      </c>
      <c r="J182" s="98" t="str">
        <f>VLOOKUP(I182,Presupuesto!$B$11:$C$565,2,0)</f>
        <v>DECIMOCUARTO MES</v>
      </c>
      <c r="K182" s="95" t="s">
        <v>74</v>
      </c>
      <c r="L182" s="95" t="s">
        <v>718</v>
      </c>
    </row>
    <row r="183" spans="3:12" ht="15.75" thickBot="1" x14ac:dyDescent="0.3">
      <c r="C183" s="136" t="s">
        <v>100</v>
      </c>
      <c r="D183" s="193"/>
      <c r="E183" s="148"/>
      <c r="F183" s="135"/>
      <c r="G183" s="110">
        <f>D183*E183*F183</f>
        <v>0</v>
      </c>
      <c r="H183" s="161"/>
      <c r="I183" s="111" t="s">
        <v>199</v>
      </c>
      <c r="J183" s="111" t="str">
        <f>VLOOKUP(I183,Presupuesto!$B$11:$C$565,2,0)</f>
        <v>CONTRATOS ESPECIALES</v>
      </c>
      <c r="K183" s="95" t="s">
        <v>74</v>
      </c>
      <c r="L183" s="95" t="s">
        <v>718</v>
      </c>
    </row>
    <row r="184" spans="3:12" x14ac:dyDescent="0.25">
      <c r="C184" s="166" t="s">
        <v>1330</v>
      </c>
      <c r="D184" s="158"/>
      <c r="E184" s="150"/>
      <c r="F184" s="114"/>
      <c r="G184" s="94">
        <f>F184</f>
        <v>0</v>
      </c>
      <c r="H184" s="159"/>
      <c r="I184" s="98" t="s">
        <v>199</v>
      </c>
      <c r="J184" s="98" t="str">
        <f>VLOOKUP(I184,Presupuesto!$B$11:$C$565,2,0)</f>
        <v>CONTRATOS ESPECIALES</v>
      </c>
      <c r="K184" s="95" t="s">
        <v>74</v>
      </c>
      <c r="L184" s="95" t="s">
        <v>718</v>
      </c>
    </row>
    <row r="185" spans="3:12" ht="15.75" thickBot="1" x14ac:dyDescent="0.3">
      <c r="C185" s="167" t="s">
        <v>1331</v>
      </c>
      <c r="D185" s="158"/>
      <c r="E185" s="150"/>
      <c r="F185" s="97"/>
      <c r="G185" s="94">
        <f>F185</f>
        <v>0</v>
      </c>
      <c r="H185" s="159"/>
      <c r="I185" s="98" t="s">
        <v>199</v>
      </c>
      <c r="J185" s="98" t="str">
        <f>VLOOKUP(I185,Presupuesto!$B$11:$C$565,2,0)</f>
        <v>CONTRATOS ESPECIALES</v>
      </c>
      <c r="K185" s="95" t="s">
        <v>74</v>
      </c>
      <c r="L185" s="95" t="s">
        <v>718</v>
      </c>
    </row>
    <row r="186" spans="3:12" ht="15.75" thickBot="1" x14ac:dyDescent="0.3">
      <c r="C186" s="136" t="s">
        <v>101</v>
      </c>
      <c r="D186" s="193"/>
      <c r="E186" s="148"/>
      <c r="F186" s="115"/>
      <c r="G186" s="110">
        <f>D186*E186*F186</f>
        <v>0</v>
      </c>
      <c r="H186" s="161"/>
      <c r="I186" s="111" t="s">
        <v>297</v>
      </c>
      <c r="J186" s="111" t="str">
        <f>VLOOKUP(I186,Presupuesto!$B$11:$C$565,2,0)</f>
        <v>OTROS SERVICIOS TECNICOS Y PROFESIONALES</v>
      </c>
      <c r="K186" s="95" t="s">
        <v>74</v>
      </c>
      <c r="L186" s="95" t="s">
        <v>718</v>
      </c>
    </row>
    <row r="187" spans="3:12" x14ac:dyDescent="0.25">
      <c r="C187" s="166" t="s">
        <v>1330</v>
      </c>
      <c r="D187" s="158"/>
      <c r="E187" s="150"/>
      <c r="F187" s="97"/>
      <c r="G187" s="94">
        <f>F187</f>
        <v>0</v>
      </c>
      <c r="H187" s="159"/>
      <c r="I187" s="98" t="s">
        <v>297</v>
      </c>
      <c r="J187" s="98" t="str">
        <f>VLOOKUP(I187,Presupuesto!$B$11:$C$565,2,0)</f>
        <v>OTROS SERVICIOS TECNICOS Y PROFESIONALES</v>
      </c>
      <c r="K187" s="95" t="s">
        <v>74</v>
      </c>
      <c r="L187" s="95" t="s">
        <v>718</v>
      </c>
    </row>
    <row r="188" spans="3:12" ht="15.75" thickBot="1" x14ac:dyDescent="0.3">
      <c r="C188" s="167" t="s">
        <v>1331</v>
      </c>
      <c r="D188" s="158"/>
      <c r="E188" s="150"/>
      <c r="F188" s="97"/>
      <c r="G188" s="94">
        <f>F188</f>
        <v>0</v>
      </c>
      <c r="H188" s="159"/>
      <c r="I188" s="98" t="s">
        <v>297</v>
      </c>
      <c r="J188" s="98" t="str">
        <f>VLOOKUP(I188,Presupuesto!$B$11:$C$565,2,0)</f>
        <v>OTROS SERVICIOS TECNICOS Y PROFESIONALES</v>
      </c>
      <c r="K188" s="95" t="s">
        <v>74</v>
      </c>
      <c r="L188" s="95" t="s">
        <v>718</v>
      </c>
    </row>
    <row r="189" spans="3:12" ht="15.75" thickBot="1" x14ac:dyDescent="0.3">
      <c r="C189" s="136" t="s">
        <v>102</v>
      </c>
      <c r="D189" s="193"/>
      <c r="E189" s="148"/>
      <c r="F189" s="115"/>
      <c r="G189" s="110">
        <f>D189*E189*F189</f>
        <v>0</v>
      </c>
      <c r="H189" s="161"/>
      <c r="I189" s="111" t="s">
        <v>150</v>
      </c>
      <c r="J189" s="111" t="str">
        <f>VLOOKUP(I189,Presupuesto!$B$11:$C$565,2,0)</f>
        <v>SUELDOS Y SALARIOS PERMANENTES</v>
      </c>
      <c r="K189" s="95" t="s">
        <v>74</v>
      </c>
      <c r="L189" s="95" t="s">
        <v>718</v>
      </c>
    </row>
    <row r="190" spans="3:12" x14ac:dyDescent="0.25">
      <c r="C190" s="166" t="s">
        <v>1330</v>
      </c>
      <c r="D190" s="164"/>
      <c r="E190" s="127">
        <v>0</v>
      </c>
      <c r="F190" s="116" t="str">
        <f>IF(E189=0,"",(G189/E189)/12*E189)</f>
        <v/>
      </c>
      <c r="G190" s="117" t="str">
        <f>F190</f>
        <v/>
      </c>
      <c r="H190" s="159"/>
      <c r="I190" s="98" t="s">
        <v>163</v>
      </c>
      <c r="J190" s="98" t="str">
        <f>VLOOKUP(I190,Presupuesto!$B$11:$C$565,2,0)</f>
        <v>AGUINALDO Y DECIMO CUARTO MES</v>
      </c>
      <c r="K190" s="95" t="s">
        <v>74</v>
      </c>
      <c r="L190" s="95" t="s">
        <v>718</v>
      </c>
    </row>
    <row r="191" spans="3:12" ht="15.75" thickBot="1" x14ac:dyDescent="0.3">
      <c r="C191" s="168" t="s">
        <v>1331</v>
      </c>
      <c r="D191" s="157"/>
      <c r="E191" s="128">
        <v>0</v>
      </c>
      <c r="F191" s="102" t="str">
        <f>IF(E189&lt;6,"",((E189-6)/12)*(G189/E189))</f>
        <v/>
      </c>
      <c r="G191" s="102" t="str">
        <f>F191</f>
        <v/>
      </c>
      <c r="H191" s="157"/>
      <c r="I191" s="103" t="s">
        <v>164</v>
      </c>
      <c r="J191" s="120" t="str">
        <f>VLOOKUP(I191,Presupuesto!$B$11:$C$565,2,0)</f>
        <v>DECIMOCUARTO MES</v>
      </c>
      <c r="K191" s="103" t="s">
        <v>74</v>
      </c>
      <c r="L191" s="120" t="s">
        <v>718</v>
      </c>
    </row>
    <row r="193" spans="3:12" ht="15.75" thickBot="1" x14ac:dyDescent="0.3">
      <c r="C193" s="424"/>
      <c r="D193" s="413"/>
      <c r="E193" s="424"/>
      <c r="F193" s="424"/>
      <c r="G193" s="424"/>
      <c r="H193" s="413"/>
      <c r="I193" s="424"/>
      <c r="J193" s="424"/>
      <c r="K193" s="149"/>
      <c r="L193" s="424"/>
    </row>
    <row r="194" spans="3:12" ht="15.75" thickBot="1" x14ac:dyDescent="0.3">
      <c r="C194" s="68" t="s">
        <v>1308</v>
      </c>
      <c r="D194" s="30">
        <f>SUM(G201:G209)</f>
        <v>0</v>
      </c>
      <c r="E194" s="91"/>
      <c r="F194" s="91"/>
      <c r="G194" s="91"/>
      <c r="H194" s="75"/>
      <c r="I194" s="75"/>
      <c r="J194" s="75"/>
      <c r="K194" s="149"/>
      <c r="L194" s="424"/>
    </row>
    <row r="195" spans="3:12" x14ac:dyDescent="0.25">
      <c r="C195" s="424"/>
      <c r="D195" s="31"/>
      <c r="E195" s="91"/>
      <c r="F195" s="91"/>
      <c r="G195" s="91"/>
      <c r="H195" s="75"/>
      <c r="I195" s="75"/>
      <c r="J195" s="75"/>
      <c r="K195" s="149"/>
      <c r="L195" s="424"/>
    </row>
    <row r="196" spans="3:12" x14ac:dyDescent="0.25">
      <c r="C196" s="424"/>
      <c r="D196" s="31"/>
      <c r="E196" s="91"/>
      <c r="F196" s="91"/>
      <c r="G196" s="91"/>
      <c r="H196" s="75"/>
      <c r="I196" s="75"/>
      <c r="J196" s="75"/>
      <c r="K196" s="149"/>
      <c r="L196" s="424"/>
    </row>
    <row r="197" spans="3:12" ht="15.75" x14ac:dyDescent="0.25">
      <c r="C197" s="195" t="s">
        <v>1309</v>
      </c>
      <c r="D197" s="343"/>
      <c r="E197" s="91"/>
      <c r="F197" s="91"/>
      <c r="G197" s="91"/>
      <c r="H197" s="75"/>
      <c r="I197" s="75"/>
      <c r="J197" s="75"/>
      <c r="K197" s="149"/>
      <c r="L197" s="424"/>
    </row>
    <row r="198" spans="3:12" ht="18.75" x14ac:dyDescent="0.25">
      <c r="C198" s="202"/>
      <c r="D198" s="31"/>
      <c r="E198" s="91"/>
      <c r="F198" s="91"/>
      <c r="G198" s="91"/>
      <c r="H198" s="75"/>
      <c r="I198" s="75"/>
      <c r="J198" s="75"/>
      <c r="K198" s="149"/>
      <c r="L198" s="424"/>
    </row>
    <row r="199" spans="3:12" ht="15.75" thickBot="1" x14ac:dyDescent="0.3">
      <c r="C199" s="172"/>
      <c r="D199" s="31"/>
      <c r="E199" s="91"/>
      <c r="F199" s="91"/>
      <c r="G199" s="91"/>
      <c r="H199" s="75"/>
      <c r="I199" s="75"/>
      <c r="J199" s="75"/>
      <c r="K199" s="149"/>
      <c r="L199" s="424"/>
    </row>
    <row r="200" spans="3:12" ht="30.75" thickBot="1" x14ac:dyDescent="0.3">
      <c r="C200" s="130" t="s">
        <v>1310</v>
      </c>
      <c r="D200" s="134" t="s">
        <v>98</v>
      </c>
      <c r="E200" s="165" t="s">
        <v>1329</v>
      </c>
      <c r="F200" s="134" t="s">
        <v>1312</v>
      </c>
      <c r="G200" s="131" t="s">
        <v>1313</v>
      </c>
      <c r="H200" s="129" t="s">
        <v>1314</v>
      </c>
      <c r="I200" s="132" t="s">
        <v>1315</v>
      </c>
      <c r="J200" s="132" t="s">
        <v>710</v>
      </c>
      <c r="K200" s="132" t="s">
        <v>1316</v>
      </c>
      <c r="L200" s="132" t="s">
        <v>1317</v>
      </c>
    </row>
    <row r="201" spans="3:12" ht="15.75" thickBot="1" x14ac:dyDescent="0.3">
      <c r="C201" s="133" t="s">
        <v>83</v>
      </c>
      <c r="D201" s="193"/>
      <c r="E201" s="148"/>
      <c r="F201" s="287"/>
      <c r="G201" s="110">
        <f>D201*E201*F201</f>
        <v>0</v>
      </c>
      <c r="H201" s="161"/>
      <c r="I201" s="111" t="s">
        <v>150</v>
      </c>
      <c r="J201" s="111" t="str">
        <f>VLOOKUP(I201,Presupuesto!$B$11:$C$565,2,0)</f>
        <v>SUELDOS Y SALARIOS PERMANENTES</v>
      </c>
      <c r="K201" s="210" t="s">
        <v>71</v>
      </c>
      <c r="L201" s="95" t="s">
        <v>718</v>
      </c>
    </row>
    <row r="202" spans="3:12" x14ac:dyDescent="0.25">
      <c r="C202" s="166" t="s">
        <v>1330</v>
      </c>
      <c r="D202" s="158"/>
      <c r="E202" s="150">
        <v>0</v>
      </c>
      <c r="F202" s="97" t="str">
        <f>IF(E201=0,"",(G201/E201)/12*E201)</f>
        <v/>
      </c>
      <c r="G202" s="94" t="str">
        <f>F202</f>
        <v/>
      </c>
      <c r="H202" s="159"/>
      <c r="I202" s="113" t="s">
        <v>163</v>
      </c>
      <c r="J202" s="113" t="str">
        <f>VLOOKUP(I202,Presupuesto!$B$11:$C$565,2,0)</f>
        <v>AGUINALDO Y DECIMO CUARTO MES</v>
      </c>
      <c r="K202" s="95" t="str">
        <f t="shared" ref="K202:K203" si="7">$K$201</f>
        <v>Posgrado</v>
      </c>
      <c r="L202" s="95" t="s">
        <v>719</v>
      </c>
    </row>
    <row r="203" spans="3:12" ht="15.75" thickBot="1" x14ac:dyDescent="0.3">
      <c r="C203" s="167" t="s">
        <v>1331</v>
      </c>
      <c r="D203" s="158"/>
      <c r="E203" s="150">
        <v>0</v>
      </c>
      <c r="F203" s="114" t="str">
        <f>IF(E201&lt;6,"",((E201-6)/12)*(G201/E201))</f>
        <v/>
      </c>
      <c r="G203" s="94" t="str">
        <f>F203</f>
        <v/>
      </c>
      <c r="H203" s="159"/>
      <c r="I203" s="98" t="s">
        <v>164</v>
      </c>
      <c r="J203" s="98" t="str">
        <f>VLOOKUP(I203,Presupuesto!$B$11:$C$565,2,0)</f>
        <v>DECIMOCUARTO MES</v>
      </c>
      <c r="K203" s="95" t="str">
        <f t="shared" si="7"/>
        <v>Posgrado</v>
      </c>
      <c r="L203" s="95" t="s">
        <v>720</v>
      </c>
    </row>
    <row r="204" spans="3:12" ht="15.75" thickBot="1" x14ac:dyDescent="0.3">
      <c r="C204" s="133" t="s">
        <v>95</v>
      </c>
      <c r="D204" s="193"/>
      <c r="E204" s="148"/>
      <c r="F204" s="287"/>
      <c r="G204" s="110">
        <f>D204*E204*F204</f>
        <v>0</v>
      </c>
      <c r="H204" s="161" t="s">
        <v>711</v>
      </c>
      <c r="I204" s="111" t="s">
        <v>151</v>
      </c>
      <c r="J204" s="111" t="str">
        <f>VLOOKUP(I204,Presupuesto!$B$11:$C$565,2,0)</f>
        <v>PAGOS A PERSONAL NO CLASIFICADO</v>
      </c>
      <c r="K204" s="95" t="s">
        <v>57</v>
      </c>
      <c r="L204" s="95" t="s">
        <v>720</v>
      </c>
    </row>
    <row r="205" spans="3:12" x14ac:dyDescent="0.25">
      <c r="C205" s="166" t="s">
        <v>1330</v>
      </c>
      <c r="D205" s="158"/>
      <c r="E205" s="150">
        <v>0</v>
      </c>
      <c r="F205" s="97"/>
      <c r="G205" s="94">
        <f>F205</f>
        <v>0</v>
      </c>
      <c r="H205" s="159"/>
      <c r="I205" s="113" t="s">
        <v>163</v>
      </c>
      <c r="J205" s="113" t="str">
        <f>VLOOKUP(I205,Presupuesto!$B$11:$C$565,2,0)</f>
        <v>AGUINALDO Y DECIMO CUARTO MES</v>
      </c>
      <c r="K205" s="95" t="s">
        <v>57</v>
      </c>
      <c r="L205" s="95" t="s">
        <v>720</v>
      </c>
    </row>
    <row r="206" spans="3:12" ht="15.75" thickBot="1" x14ac:dyDescent="0.3">
      <c r="C206" s="167" t="s">
        <v>1331</v>
      </c>
      <c r="D206" s="158"/>
      <c r="E206" s="150">
        <v>0</v>
      </c>
      <c r="F206" s="114"/>
      <c r="G206" s="94">
        <f>F206</f>
        <v>0</v>
      </c>
      <c r="H206" s="159"/>
      <c r="I206" s="98" t="s">
        <v>164</v>
      </c>
      <c r="J206" s="98" t="str">
        <f>VLOOKUP(I206,Presupuesto!$B$11:$C$565,2,0)</f>
        <v>DECIMOCUARTO MES</v>
      </c>
      <c r="K206" s="95" t="str">
        <f t="shared" ref="K206:K209" si="8">$K$201</f>
        <v>Posgrado</v>
      </c>
      <c r="L206" s="95" t="s">
        <v>720</v>
      </c>
    </row>
    <row r="207" spans="3:12" ht="15.75" thickBot="1" x14ac:dyDescent="0.3">
      <c r="C207" s="136" t="s">
        <v>102</v>
      </c>
      <c r="D207" s="193"/>
      <c r="E207" s="148"/>
      <c r="F207" s="115"/>
      <c r="G207" s="110">
        <f>D207*E207*F207</f>
        <v>0</v>
      </c>
      <c r="H207" s="161"/>
      <c r="I207" s="111" t="s">
        <v>150</v>
      </c>
      <c r="J207" s="111" t="str">
        <f>VLOOKUP(I207,Presupuesto!$B$11:$C$565,2,0)</f>
        <v>SUELDOS Y SALARIOS PERMANENTES</v>
      </c>
      <c r="K207" s="95" t="str">
        <f t="shared" si="8"/>
        <v>Posgrado</v>
      </c>
      <c r="L207" s="95" t="s">
        <v>718</v>
      </c>
    </row>
    <row r="208" spans="3:12" x14ac:dyDescent="0.25">
      <c r="C208" s="166" t="s">
        <v>1330</v>
      </c>
      <c r="D208" s="164"/>
      <c r="E208" s="127">
        <v>0</v>
      </c>
      <c r="F208" s="116" t="str">
        <f>IF(E207=0,"",(G207/E207)/12*E207)</f>
        <v/>
      </c>
      <c r="G208" s="117" t="str">
        <f>F208</f>
        <v/>
      </c>
      <c r="H208" s="159"/>
      <c r="I208" s="98" t="s">
        <v>163</v>
      </c>
      <c r="J208" s="98" t="str">
        <f>VLOOKUP(I208,Presupuesto!$B$11:$C$565,2,0)</f>
        <v>AGUINALDO Y DECIMO CUARTO MES</v>
      </c>
      <c r="K208" s="95" t="str">
        <f t="shared" si="8"/>
        <v>Posgrado</v>
      </c>
      <c r="L208" s="95" t="s">
        <v>718</v>
      </c>
    </row>
    <row r="209" spans="3:12" ht="15.75" thickBot="1" x14ac:dyDescent="0.3">
      <c r="C209" s="168" t="s">
        <v>1331</v>
      </c>
      <c r="D209" s="157"/>
      <c r="E209" s="128">
        <v>0</v>
      </c>
      <c r="F209" s="102" t="str">
        <f>IF(E207&lt;6,"",((E207-6)/12)*(G207/E207))</f>
        <v/>
      </c>
      <c r="G209" s="102" t="str">
        <f>F209</f>
        <v/>
      </c>
      <c r="H209" s="157"/>
      <c r="I209" s="103" t="s">
        <v>164</v>
      </c>
      <c r="J209" s="120" t="str">
        <f>VLOOKUP(I209,Presupuesto!$B$11:$C$565,2,0)</f>
        <v>DECIMOCUARTO MES</v>
      </c>
      <c r="K209" s="103" t="str">
        <f t="shared" si="8"/>
        <v>Posgrado</v>
      </c>
      <c r="L209" s="120" t="s">
        <v>718</v>
      </c>
    </row>
    <row r="211" spans="3:12" x14ac:dyDescent="0.25">
      <c r="C211" s="424"/>
      <c r="D211" s="413"/>
      <c r="E211" s="424"/>
      <c r="F211" s="424"/>
      <c r="G211" s="424"/>
      <c r="H211" s="413"/>
      <c r="I211" s="424"/>
      <c r="J211" s="424"/>
      <c r="K211" s="424"/>
      <c r="L211" s="424"/>
    </row>
  </sheetData>
  <mergeCells count="5">
    <mergeCell ref="C168:L168"/>
    <mergeCell ref="C7:L7"/>
    <mergeCell ref="C59:L59"/>
    <mergeCell ref="C89:L89"/>
    <mergeCell ref="C122:L122"/>
  </mergeCells>
  <dataValidations count="5">
    <dataValidation type="list" allowBlank="1" showInputMessage="1" showErrorMessage="1" errorTitle="¡Ingreso no Válido!" error="Por favor seleccione una opción de la lista" promptTitle="Tipo de Presupuesto" prompt="Seleccione una opción de la lista." sqref="H155:H166 H39:H56 H69:H86 H99:H119 H131:H145 H17:H28 H177:H191 H201:H209">
      <formula1>$R$2:$S$2</formula1>
    </dataValidation>
    <dataValidation type="list" allowBlank="1" showInputMessage="1" showErrorMessage="1" errorTitle="¡Ingreso Inválido!" error="Seleccione una opción de la lista" promptTitle="Mes Requerido" prompt="Seleccione el mes en el que requiere el recurso." sqref="L155:L166 L39:L56 L69:L86 L99:L119 L131:L145 L17:L28 L177:L191 L201:L209">
      <formula1>$U$2:$AF$2</formula1>
    </dataValidation>
    <dataValidation type="list" allowBlank="1" showInputMessage="1" showErrorMessage="1" sqref="C17 C20 C39 C42 C45 C48 C51 C54 C69 C72 C75 C78 C81 C99 C102 C105 C108 C111 C114 C131 C134 C137 C140 C143 C155 C158 C161 C164 C177 C180 C201 C204">
      <formula1>$BZ$2:$CM$2</formula1>
    </dataValidation>
    <dataValidation type="list" allowBlank="1" showInputMessage="1" showErrorMessage="1" errorTitle="¡Ingreso Inválido!" error="Seleccione una opción de la lista." promptTitle="Dimensión Estratégica" prompt="Seleccione una opción de la lista." sqref="K155:K166 K39:K56 K69:K86 K99:K119 K131:K145 K17:K28 K177:K191 K201:K209">
      <formula1>$A$2:$Q$2</formula1>
    </dataValidation>
    <dataValidation type="list" allowBlank="1" showInputMessage="1" showErrorMessage="1" errorTitle="¡Ingreso Inválido!" error="Verifique el valor ingresado." sqref="I155:I166 I39:I56 I69:I86 I99:I119 I131:I145 I17:I28 I177:I191 I201:I209">
      <formula1>$A$1:$SU$1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T101"/>
  <sheetViews>
    <sheetView showGridLines="0" topLeftCell="C91" zoomScale="70" zoomScaleNormal="70" workbookViewId="0">
      <selection activeCell="F93" sqref="F93"/>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5.14062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14"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161</v>
      </c>
      <c r="M1" s="427" t="s">
        <v>162</v>
      </c>
      <c r="N1" s="427" t="s">
        <v>163</v>
      </c>
      <c r="O1" s="427" t="s">
        <v>164</v>
      </c>
      <c r="P1" s="427" t="s">
        <v>165</v>
      </c>
      <c r="Q1" s="427" t="s">
        <v>166</v>
      </c>
      <c r="R1" s="427" t="s">
        <v>167</v>
      </c>
      <c r="S1" s="427" t="s">
        <v>168</v>
      </c>
      <c r="T1" s="427" t="s">
        <v>169</v>
      </c>
      <c r="U1" s="427" t="s">
        <v>170</v>
      </c>
      <c r="V1" s="427" t="s">
        <v>171</v>
      </c>
      <c r="W1" s="427" t="s">
        <v>172</v>
      </c>
      <c r="X1" s="427" t="s">
        <v>173</v>
      </c>
      <c r="Y1" s="427" t="s">
        <v>174</v>
      </c>
      <c r="Z1" s="427" t="s">
        <v>175</v>
      </c>
      <c r="AA1" s="427" t="s">
        <v>176</v>
      </c>
      <c r="AB1" s="427" t="s">
        <v>177</v>
      </c>
      <c r="AC1" s="427" t="s">
        <v>178</v>
      </c>
      <c r="AD1" s="427" t="s">
        <v>179</v>
      </c>
      <c r="AE1" s="427" t="s">
        <v>180</v>
      </c>
      <c r="AF1" s="427" t="s">
        <v>181</v>
      </c>
      <c r="AG1" s="427" t="s">
        <v>183</v>
      </c>
      <c r="AH1" s="427" t="s">
        <v>184</v>
      </c>
      <c r="AI1" s="427" t="s">
        <v>185</v>
      </c>
      <c r="AJ1" s="427" t="s">
        <v>186</v>
      </c>
      <c r="AK1" s="427" t="s">
        <v>187</v>
      </c>
      <c r="AL1" s="427" t="s">
        <v>188</v>
      </c>
      <c r="AM1" s="427" t="s">
        <v>189</v>
      </c>
      <c r="AN1" s="427" t="s">
        <v>190</v>
      </c>
      <c r="AO1" s="427" t="s">
        <v>191</v>
      </c>
      <c r="AP1" s="427" t="s">
        <v>192</v>
      </c>
      <c r="AQ1" s="427" t="s">
        <v>193</v>
      </c>
      <c r="AR1" s="427" t="s">
        <v>194</v>
      </c>
      <c r="AS1" s="427" t="s">
        <v>195</v>
      </c>
      <c r="AT1" s="427" t="s">
        <v>196</v>
      </c>
      <c r="AU1" s="427" t="s">
        <v>197</v>
      </c>
      <c r="AV1" s="427" t="s">
        <v>198</v>
      </c>
      <c r="AW1" s="427" t="s">
        <v>199</v>
      </c>
      <c r="AX1" s="427" t="s">
        <v>200</v>
      </c>
      <c r="AY1" s="427" t="s">
        <v>201</v>
      </c>
      <c r="AZ1" s="427" t="s">
        <v>202</v>
      </c>
      <c r="BA1" s="427" t="s">
        <v>203</v>
      </c>
      <c r="BB1" s="427" t="s">
        <v>204</v>
      </c>
      <c r="BC1" s="427" t="s">
        <v>205</v>
      </c>
      <c r="BD1" s="427" t="s">
        <v>206</v>
      </c>
      <c r="BE1" s="427" t="s">
        <v>207</v>
      </c>
      <c r="BF1" s="427" t="s">
        <v>208</v>
      </c>
      <c r="BG1" s="427" t="s">
        <v>209</v>
      </c>
      <c r="BH1" s="427" t="s">
        <v>210</v>
      </c>
      <c r="BI1" s="427" t="s">
        <v>211</v>
      </c>
      <c r="BJ1" s="427" t="s">
        <v>212</v>
      </c>
      <c r="BK1" s="427" t="s">
        <v>213</v>
      </c>
      <c r="BL1" s="427" t="s">
        <v>214</v>
      </c>
      <c r="BM1" s="427" t="s">
        <v>215</v>
      </c>
      <c r="BN1" s="427" t="s">
        <v>216</v>
      </c>
      <c r="BO1" s="427" t="s">
        <v>217</v>
      </c>
      <c r="BP1" s="427" t="s">
        <v>219</v>
      </c>
      <c r="BQ1" s="427" t="s">
        <v>220</v>
      </c>
      <c r="BR1" s="427" t="s">
        <v>221</v>
      </c>
      <c r="BS1" s="427" t="s">
        <v>222</v>
      </c>
      <c r="BT1" s="427" t="s">
        <v>223</v>
      </c>
      <c r="BU1" s="427" t="s">
        <v>225</v>
      </c>
      <c r="BV1" s="427" t="s">
        <v>226</v>
      </c>
      <c r="BW1" s="427" t="s">
        <v>227</v>
      </c>
      <c r="BX1" s="427" t="s">
        <v>228</v>
      </c>
      <c r="BY1" s="427" t="s">
        <v>229</v>
      </c>
      <c r="BZ1" s="427" t="s">
        <v>230</v>
      </c>
      <c r="CA1" s="427" t="s">
        <v>232</v>
      </c>
      <c r="CB1" s="427" t="s">
        <v>233</v>
      </c>
      <c r="CC1" s="427" t="s">
        <v>234</v>
      </c>
      <c r="CD1" s="427" t="s">
        <v>235</v>
      </c>
      <c r="CE1" s="427" t="s">
        <v>236</v>
      </c>
      <c r="CF1" s="427" t="s">
        <v>237</v>
      </c>
      <c r="CG1" s="427" t="s">
        <v>238</v>
      </c>
      <c r="CH1" s="427" t="s">
        <v>239</v>
      </c>
      <c r="CI1" s="427" t="s">
        <v>240</v>
      </c>
      <c r="CJ1" s="427" t="s">
        <v>243</v>
      </c>
      <c r="CK1" s="427" t="s">
        <v>244</v>
      </c>
      <c r="CL1" s="427" t="s">
        <v>245</v>
      </c>
      <c r="CM1" s="427" t="s">
        <v>246</v>
      </c>
      <c r="CN1" s="427" t="s">
        <v>247</v>
      </c>
      <c r="CO1" s="427" t="s">
        <v>248</v>
      </c>
      <c r="CP1" s="427" t="s">
        <v>249</v>
      </c>
      <c r="CQ1" s="427" t="s">
        <v>250</v>
      </c>
      <c r="CR1" s="427" t="s">
        <v>251</v>
      </c>
      <c r="CS1" s="427" t="s">
        <v>252</v>
      </c>
      <c r="CT1" s="427" t="s">
        <v>254</v>
      </c>
      <c r="CU1" s="427" t="s">
        <v>255</v>
      </c>
      <c r="CV1" s="427" t="s">
        <v>256</v>
      </c>
      <c r="CW1" s="427" t="s">
        <v>257</v>
      </c>
      <c r="CX1" s="427" t="s">
        <v>258</v>
      </c>
      <c r="CY1" s="427" t="s">
        <v>259</v>
      </c>
      <c r="CZ1" s="427" t="s">
        <v>260</v>
      </c>
      <c r="DA1" s="427" t="s">
        <v>261</v>
      </c>
      <c r="DB1" s="427" t="s">
        <v>262</v>
      </c>
      <c r="DC1" s="427" t="s">
        <v>263</v>
      </c>
      <c r="DD1" s="427" t="s">
        <v>264</v>
      </c>
      <c r="DE1" s="427" t="s">
        <v>265</v>
      </c>
      <c r="DF1" s="427" t="s">
        <v>266</v>
      </c>
      <c r="DG1" s="427" t="s">
        <v>267</v>
      </c>
      <c r="DH1" s="427" t="s">
        <v>269</v>
      </c>
      <c r="DI1" s="427" t="s">
        <v>270</v>
      </c>
      <c r="DJ1" s="427" t="s">
        <v>271</v>
      </c>
      <c r="DK1" s="427" t="s">
        <v>272</v>
      </c>
      <c r="DL1" s="427" t="s">
        <v>273</v>
      </c>
      <c r="DM1" s="427" t="s">
        <v>274</v>
      </c>
      <c r="DN1" s="427" t="s">
        <v>275</v>
      </c>
      <c r="DO1" s="427" t="s">
        <v>276</v>
      </c>
      <c r="DP1" s="427" t="s">
        <v>277</v>
      </c>
      <c r="DQ1" s="427" t="s">
        <v>278</v>
      </c>
      <c r="DR1" s="427" t="s">
        <v>279</v>
      </c>
      <c r="DS1" s="427" t="s">
        <v>280</v>
      </c>
      <c r="DT1" s="427" t="s">
        <v>281</v>
      </c>
      <c r="DU1" s="427" t="s">
        <v>282</v>
      </c>
      <c r="DV1" s="427" t="s">
        <v>283</v>
      </c>
      <c r="DW1" s="427" t="s">
        <v>285</v>
      </c>
      <c r="DX1" s="427" t="s">
        <v>286</v>
      </c>
      <c r="DY1" s="427" t="s">
        <v>287</v>
      </c>
      <c r="DZ1" s="427" t="s">
        <v>288</v>
      </c>
      <c r="EA1" s="427" t="s">
        <v>289</v>
      </c>
      <c r="EB1" s="427" t="s">
        <v>290</v>
      </c>
      <c r="EC1" s="427" t="s">
        <v>291</v>
      </c>
      <c r="ED1" s="427" t="s">
        <v>292</v>
      </c>
      <c r="EE1" s="427" t="s">
        <v>293</v>
      </c>
      <c r="EF1" s="427" t="s">
        <v>294</v>
      </c>
      <c r="EG1" s="427" t="s">
        <v>295</v>
      </c>
      <c r="EH1" s="427" t="s">
        <v>296</v>
      </c>
      <c r="EI1" s="427" t="s">
        <v>297</v>
      </c>
      <c r="EJ1" s="427" t="s">
        <v>298</v>
      </c>
      <c r="EK1" s="427" t="s">
        <v>300</v>
      </c>
      <c r="EL1" s="427" t="s">
        <v>301</v>
      </c>
      <c r="EM1" s="427" t="s">
        <v>302</v>
      </c>
      <c r="EN1" s="427" t="s">
        <v>303</v>
      </c>
      <c r="EO1" s="427" t="s">
        <v>304</v>
      </c>
      <c r="EP1" s="427" t="s">
        <v>305</v>
      </c>
      <c r="EQ1" s="427" t="s">
        <v>306</v>
      </c>
      <c r="ER1" s="427" t="s">
        <v>307</v>
      </c>
      <c r="ES1" s="427" t="s">
        <v>308</v>
      </c>
      <c r="ET1" s="427" t="s">
        <v>309</v>
      </c>
      <c r="EU1" s="427" t="s">
        <v>310</v>
      </c>
      <c r="EV1" s="427" t="s">
        <v>311</v>
      </c>
      <c r="EW1" s="427" t="s">
        <v>312</v>
      </c>
      <c r="EX1" s="427" t="s">
        <v>313</v>
      </c>
      <c r="EY1" s="427" t="s">
        <v>314</v>
      </c>
      <c r="EZ1" s="427" t="s">
        <v>315</v>
      </c>
      <c r="FA1" s="427" t="s">
        <v>316</v>
      </c>
      <c r="FB1" s="427" t="s">
        <v>317</v>
      </c>
      <c r="FC1" s="427" t="s">
        <v>318</v>
      </c>
      <c r="FD1" s="427" t="s">
        <v>319</v>
      </c>
      <c r="FE1" s="427" t="s">
        <v>320</v>
      </c>
      <c r="FF1" s="427" t="s">
        <v>321</v>
      </c>
      <c r="FG1" s="427" t="s">
        <v>322</v>
      </c>
      <c r="FH1" s="427" t="s">
        <v>323</v>
      </c>
      <c r="FI1" s="427" t="s">
        <v>324</v>
      </c>
      <c r="FJ1" s="427" t="s">
        <v>327</v>
      </c>
      <c r="FK1" s="427" t="s">
        <v>328</v>
      </c>
      <c r="FL1" s="427" t="s">
        <v>329</v>
      </c>
      <c r="FM1" s="427" t="s">
        <v>330</v>
      </c>
      <c r="FN1" s="427" t="s">
        <v>331</v>
      </c>
      <c r="FO1" s="427" t="s">
        <v>332</v>
      </c>
      <c r="FP1" s="427" t="s">
        <v>333</v>
      </c>
      <c r="FQ1" s="427" t="s">
        <v>335</v>
      </c>
      <c r="FR1" s="427" t="s">
        <v>336</v>
      </c>
      <c r="FS1" s="427" t="s">
        <v>337</v>
      </c>
      <c r="FT1" s="427" t="s">
        <v>338</v>
      </c>
      <c r="FU1" s="427" t="s">
        <v>339</v>
      </c>
      <c r="FV1" s="427" t="s">
        <v>340</v>
      </c>
      <c r="FW1" s="427" t="s">
        <v>341</v>
      </c>
      <c r="FX1" s="427" t="s">
        <v>343</v>
      </c>
      <c r="FY1" s="427" t="s">
        <v>344</v>
      </c>
      <c r="FZ1" s="427" t="s">
        <v>345</v>
      </c>
      <c r="GA1" s="427" t="s">
        <v>346</v>
      </c>
      <c r="GB1" s="427" t="s">
        <v>347</v>
      </c>
      <c r="GC1" s="427" t="s">
        <v>348</v>
      </c>
      <c r="GD1" s="427" t="s">
        <v>350</v>
      </c>
      <c r="GE1" s="427" t="s">
        <v>351</v>
      </c>
      <c r="GF1" s="427" t="s">
        <v>352</v>
      </c>
      <c r="GG1" s="427" t="s">
        <v>353</v>
      </c>
      <c r="GH1" s="427" t="s">
        <v>354</v>
      </c>
      <c r="GI1" s="427" t="s">
        <v>355</v>
      </c>
      <c r="GJ1" s="427" t="s">
        <v>356</v>
      </c>
      <c r="GK1" s="427" t="s">
        <v>359</v>
      </c>
      <c r="GL1" s="427" t="s">
        <v>360</v>
      </c>
      <c r="GM1" s="427" t="s">
        <v>361</v>
      </c>
      <c r="GN1" s="427" t="s">
        <v>362</v>
      </c>
      <c r="GO1" s="427" t="s">
        <v>363</v>
      </c>
      <c r="GP1" s="427" t="s">
        <v>364</v>
      </c>
      <c r="GQ1" s="427" t="s">
        <v>365</v>
      </c>
      <c r="GR1" s="427" t="s">
        <v>366</v>
      </c>
      <c r="GS1" s="427" t="s">
        <v>367</v>
      </c>
      <c r="GT1" s="427" t="s">
        <v>368</v>
      </c>
      <c r="GU1" s="427" t="s">
        <v>369</v>
      </c>
      <c r="GV1" s="427" t="s">
        <v>371</v>
      </c>
      <c r="GW1" s="427" t="s">
        <v>372</v>
      </c>
      <c r="GX1" s="427" t="s">
        <v>373</v>
      </c>
      <c r="GY1" s="427" t="s">
        <v>374</v>
      </c>
      <c r="GZ1" s="427" t="s">
        <v>375</v>
      </c>
      <c r="HA1" s="427" t="s">
        <v>376</v>
      </c>
      <c r="HB1" s="427" t="s">
        <v>377</v>
      </c>
      <c r="HC1" s="427" t="s">
        <v>379</v>
      </c>
      <c r="HD1" s="427" t="s">
        <v>380</v>
      </c>
      <c r="HE1" s="427" t="s">
        <v>381</v>
      </c>
      <c r="HF1" s="427" t="s">
        <v>382</v>
      </c>
      <c r="HG1" s="427" t="s">
        <v>383</v>
      </c>
      <c r="HH1" s="427" t="s">
        <v>384</v>
      </c>
      <c r="HI1" s="427" t="s">
        <v>385</v>
      </c>
      <c r="HJ1" s="427" t="s">
        <v>386</v>
      </c>
      <c r="HK1" s="427" t="s">
        <v>387</v>
      </c>
      <c r="HL1" s="427" t="s">
        <v>388</v>
      </c>
      <c r="HM1" s="427" t="s">
        <v>389</v>
      </c>
      <c r="HN1" s="427" t="s">
        <v>390</v>
      </c>
      <c r="HO1" s="427" t="s">
        <v>391</v>
      </c>
      <c r="HP1" s="427" t="s">
        <v>392</v>
      </c>
      <c r="HQ1" s="427" t="s">
        <v>393</v>
      </c>
      <c r="HR1" s="427" t="s">
        <v>394</v>
      </c>
      <c r="HS1" s="427" t="s">
        <v>396</v>
      </c>
      <c r="HT1" s="427" t="s">
        <v>397</v>
      </c>
      <c r="HU1" s="427" t="s">
        <v>398</v>
      </c>
      <c r="HV1" s="427" t="s">
        <v>399</v>
      </c>
      <c r="HW1" s="427" t="s">
        <v>400</v>
      </c>
      <c r="HX1" s="427" t="s">
        <v>401</v>
      </c>
      <c r="HY1" s="427" t="s">
        <v>403</v>
      </c>
      <c r="HZ1" s="427" t="s">
        <v>404</v>
      </c>
      <c r="IA1" s="427" t="s">
        <v>405</v>
      </c>
      <c r="IB1" s="427" t="s">
        <v>406</v>
      </c>
      <c r="IC1" s="427" t="s">
        <v>407</v>
      </c>
      <c r="ID1" s="427" t="s">
        <v>408</v>
      </c>
      <c r="IE1" s="427" t="s">
        <v>409</v>
      </c>
      <c r="IF1" s="427" t="s">
        <v>410</v>
      </c>
      <c r="IG1" s="427" t="s">
        <v>411</v>
      </c>
      <c r="IH1" s="427" t="s">
        <v>412</v>
      </c>
      <c r="II1" s="427" t="s">
        <v>413</v>
      </c>
      <c r="IJ1" s="427" t="s">
        <v>414</v>
      </c>
      <c r="IK1" s="427" t="s">
        <v>415</v>
      </c>
      <c r="IL1" s="427" t="s">
        <v>416</v>
      </c>
      <c r="IM1" s="427" t="s">
        <v>417</v>
      </c>
      <c r="IN1" s="427" t="s">
        <v>418</v>
      </c>
      <c r="IO1" s="427" t="s">
        <v>419</v>
      </c>
      <c r="IP1" s="427" t="s">
        <v>420</v>
      </c>
      <c r="IQ1" s="427" t="s">
        <v>421</v>
      </c>
      <c r="IR1" s="427" t="s">
        <v>422</v>
      </c>
      <c r="IS1" s="427" t="s">
        <v>423</v>
      </c>
      <c r="IT1" s="427" t="s">
        <v>424</v>
      </c>
      <c r="IU1" s="427" t="s">
        <v>425</v>
      </c>
      <c r="IV1" s="427" t="s">
        <v>426</v>
      </c>
      <c r="IW1" s="427" t="s">
        <v>427</v>
      </c>
      <c r="IX1" s="427" t="s">
        <v>428</v>
      </c>
      <c r="IY1" s="427" t="s">
        <v>429</v>
      </c>
      <c r="IZ1" s="427" t="s">
        <v>430</v>
      </c>
      <c r="JA1" s="427" t="s">
        <v>431</v>
      </c>
      <c r="JB1" s="427" t="s">
        <v>432</v>
      </c>
      <c r="JC1" s="427" t="s">
        <v>433</v>
      </c>
      <c r="JD1" s="427" t="s">
        <v>434</v>
      </c>
      <c r="JE1" s="427" t="s">
        <v>435</v>
      </c>
      <c r="JF1" s="427" t="s">
        <v>436</v>
      </c>
      <c r="JG1" s="427" t="s">
        <v>437</v>
      </c>
      <c r="JH1" s="427" t="s">
        <v>438</v>
      </c>
      <c r="JI1" s="427" t="s">
        <v>439</v>
      </c>
      <c r="JJ1" s="427" t="s">
        <v>440</v>
      </c>
      <c r="JK1" s="427" t="s">
        <v>441</v>
      </c>
      <c r="JL1" s="427" t="s">
        <v>442</v>
      </c>
      <c r="JM1" s="427" t="s">
        <v>443</v>
      </c>
      <c r="JN1" s="427" t="s">
        <v>444</v>
      </c>
      <c r="JO1" s="427" t="s">
        <v>445</v>
      </c>
      <c r="JP1" s="427" t="s">
        <v>446</v>
      </c>
      <c r="JQ1" s="427" t="s">
        <v>448</v>
      </c>
      <c r="JR1" s="427" t="s">
        <v>449</v>
      </c>
      <c r="JS1" s="427" t="s">
        <v>450</v>
      </c>
      <c r="JT1" s="427" t="s">
        <v>451</v>
      </c>
      <c r="JU1" s="427" t="s">
        <v>452</v>
      </c>
      <c r="JV1" s="427" t="s">
        <v>453</v>
      </c>
      <c r="JW1" s="427" t="s">
        <v>454</v>
      </c>
      <c r="JX1" s="427" t="s">
        <v>455</v>
      </c>
      <c r="JY1" s="427" t="s">
        <v>456</v>
      </c>
      <c r="JZ1" s="427" t="s">
        <v>457</v>
      </c>
      <c r="KA1" s="427" t="s">
        <v>458</v>
      </c>
      <c r="KB1" s="427" t="s">
        <v>459</v>
      </c>
      <c r="KC1" s="427" t="s">
        <v>460</v>
      </c>
      <c r="KD1" s="427" t="s">
        <v>461</v>
      </c>
      <c r="KE1" s="427" t="s">
        <v>464</v>
      </c>
      <c r="KF1" s="427" t="s">
        <v>519</v>
      </c>
      <c r="KG1" s="427" t="s">
        <v>520</v>
      </c>
      <c r="KH1" s="427" t="s">
        <v>521</v>
      </c>
      <c r="KI1" s="427" t="s">
        <v>522</v>
      </c>
      <c r="KJ1" s="427" t="s">
        <v>523</v>
      </c>
      <c r="KK1" s="427" t="s">
        <v>524</v>
      </c>
      <c r="KL1" s="427" t="s">
        <v>525</v>
      </c>
      <c r="KM1" s="427" t="s">
        <v>526</v>
      </c>
      <c r="KN1" s="427" t="s">
        <v>527</v>
      </c>
      <c r="KO1" s="427" t="s">
        <v>465</v>
      </c>
      <c r="KP1" s="427" t="s">
        <v>528</v>
      </c>
      <c r="KQ1" s="427" t="s">
        <v>529</v>
      </c>
      <c r="KR1" s="427" t="s">
        <v>530</v>
      </c>
      <c r="KS1" s="427" t="s">
        <v>531</v>
      </c>
      <c r="KT1" s="427" t="s">
        <v>532</v>
      </c>
      <c r="KU1" s="427" t="s">
        <v>467</v>
      </c>
      <c r="KV1" s="427" t="s">
        <v>468</v>
      </c>
      <c r="KW1" s="427" t="s">
        <v>469</v>
      </c>
      <c r="KX1" s="427" t="s">
        <v>470</v>
      </c>
      <c r="KY1" s="427" t="s">
        <v>471</v>
      </c>
      <c r="KZ1" s="427" t="s">
        <v>472</v>
      </c>
      <c r="LA1" s="427" t="s">
        <v>473</v>
      </c>
      <c r="LB1" s="427" t="s">
        <v>474</v>
      </c>
      <c r="LC1" s="427" t="s">
        <v>475</v>
      </c>
      <c r="LD1" s="427" t="s">
        <v>476</v>
      </c>
      <c r="LE1" s="427" t="s">
        <v>477</v>
      </c>
      <c r="LF1" s="427" t="s">
        <v>478</v>
      </c>
      <c r="LG1" s="427" t="s">
        <v>479</v>
      </c>
      <c r="LH1" s="427" t="s">
        <v>480</v>
      </c>
      <c r="LI1" s="427" t="s">
        <v>481</v>
      </c>
      <c r="LJ1" s="427" t="s">
        <v>482</v>
      </c>
      <c r="LK1" s="427" t="s">
        <v>483</v>
      </c>
      <c r="LL1" s="427" t="s">
        <v>484</v>
      </c>
      <c r="LM1" s="427" t="s">
        <v>485</v>
      </c>
      <c r="LN1" s="427" t="s">
        <v>486</v>
      </c>
      <c r="LO1" s="427" t="s">
        <v>487</v>
      </c>
      <c r="LP1" s="427" t="s">
        <v>488</v>
      </c>
      <c r="LQ1" s="427" t="s">
        <v>489</v>
      </c>
      <c r="LR1" s="427" t="s">
        <v>490</v>
      </c>
      <c r="LS1" s="427" t="s">
        <v>491</v>
      </c>
      <c r="LT1" s="427" t="s">
        <v>492</v>
      </c>
      <c r="LU1" s="427" t="s">
        <v>493</v>
      </c>
      <c r="LV1" s="427" t="s">
        <v>494</v>
      </c>
      <c r="LW1" s="427" t="s">
        <v>495</v>
      </c>
      <c r="LX1" s="427" t="s">
        <v>496</v>
      </c>
      <c r="LY1" s="427" t="s">
        <v>497</v>
      </c>
      <c r="LZ1" s="427" t="s">
        <v>498</v>
      </c>
      <c r="MA1" s="427" t="s">
        <v>499</v>
      </c>
      <c r="MB1" s="427" t="s">
        <v>500</v>
      </c>
      <c r="MC1" s="427" t="s">
        <v>501</v>
      </c>
      <c r="MD1" s="427" t="s">
        <v>502</v>
      </c>
      <c r="ME1" s="427" t="s">
        <v>503</v>
      </c>
      <c r="MF1" s="427" t="s">
        <v>505</v>
      </c>
      <c r="MG1" s="427" t="s">
        <v>506</v>
      </c>
      <c r="MH1" s="427" t="s">
        <v>507</v>
      </c>
      <c r="MI1" s="427" t="s">
        <v>508</v>
      </c>
      <c r="MJ1" s="427" t="s">
        <v>509</v>
      </c>
      <c r="MK1" s="427" t="s">
        <v>511</v>
      </c>
      <c r="ML1" s="427" t="s">
        <v>512</v>
      </c>
      <c r="MM1" s="427" t="s">
        <v>513</v>
      </c>
      <c r="MN1" s="427" t="s">
        <v>514</v>
      </c>
      <c r="MO1" s="427" t="s">
        <v>515</v>
      </c>
      <c r="MP1" s="427" t="s">
        <v>516</v>
      </c>
      <c r="MQ1" s="427" t="s">
        <v>517</v>
      </c>
      <c r="MR1" s="427" t="s">
        <v>535</v>
      </c>
      <c r="MS1" s="427" t="s">
        <v>536</v>
      </c>
      <c r="MT1" s="427" t="s">
        <v>537</v>
      </c>
      <c r="MU1" s="427" t="s">
        <v>538</v>
      </c>
      <c r="MV1" s="427" t="s">
        <v>539</v>
      </c>
      <c r="MW1" s="427" t="s">
        <v>540</v>
      </c>
      <c r="MX1" s="427" t="s">
        <v>541</v>
      </c>
      <c r="MY1" s="427" t="s">
        <v>542</v>
      </c>
      <c r="MZ1" s="427" t="s">
        <v>543</v>
      </c>
      <c r="NA1" s="427" t="s">
        <v>544</v>
      </c>
      <c r="NB1" s="427" t="s">
        <v>545</v>
      </c>
      <c r="NC1" s="427" t="s">
        <v>546</v>
      </c>
      <c r="ND1" s="427" t="s">
        <v>547</v>
      </c>
      <c r="NE1" s="427" t="s">
        <v>548</v>
      </c>
      <c r="NF1" s="427" t="s">
        <v>549</v>
      </c>
      <c r="NG1" s="427" t="s">
        <v>550</v>
      </c>
      <c r="NH1" s="427" t="s">
        <v>551</v>
      </c>
      <c r="NI1" s="427" t="s">
        <v>552</v>
      </c>
      <c r="NJ1" s="427" t="s">
        <v>553</v>
      </c>
      <c r="NK1" s="427" t="s">
        <v>554</v>
      </c>
      <c r="NL1" s="427" t="s">
        <v>555</v>
      </c>
      <c r="NM1" s="427" t="s">
        <v>556</v>
      </c>
      <c r="NN1" s="427" t="s">
        <v>557</v>
      </c>
      <c r="NO1" s="427" t="s">
        <v>558</v>
      </c>
      <c r="NP1" s="427" t="s">
        <v>559</v>
      </c>
      <c r="NQ1" s="427" t="s">
        <v>560</v>
      </c>
      <c r="NR1" s="427" t="s">
        <v>561</v>
      </c>
      <c r="NS1" s="427" t="s">
        <v>562</v>
      </c>
      <c r="NT1" s="427" t="s">
        <v>563</v>
      </c>
      <c r="NU1" s="427" t="s">
        <v>564</v>
      </c>
      <c r="NV1" s="427" t="s">
        <v>565</v>
      </c>
      <c r="NW1" s="427" t="s">
        <v>566</v>
      </c>
      <c r="NX1" s="427" t="s">
        <v>567</v>
      </c>
      <c r="NY1" s="427" t="s">
        <v>568</v>
      </c>
      <c r="NZ1" s="427" t="s">
        <v>569</v>
      </c>
      <c r="OA1" s="427" t="s">
        <v>570</v>
      </c>
      <c r="OB1" s="427" t="s">
        <v>571</v>
      </c>
      <c r="OC1" s="427" t="s">
        <v>572</v>
      </c>
      <c r="OD1" s="427" t="s">
        <v>573</v>
      </c>
      <c r="OE1" s="427" t="s">
        <v>574</v>
      </c>
      <c r="OF1" s="427" t="s">
        <v>575</v>
      </c>
      <c r="OG1" s="427" t="s">
        <v>576</v>
      </c>
      <c r="OH1" s="427" t="s">
        <v>577</v>
      </c>
      <c r="OI1" s="427" t="s">
        <v>578</v>
      </c>
      <c r="OJ1" s="427" t="s">
        <v>579</v>
      </c>
      <c r="OK1" s="427" t="s">
        <v>580</v>
      </c>
      <c r="OL1" s="427" t="s">
        <v>581</v>
      </c>
      <c r="OM1" s="427" t="s">
        <v>582</v>
      </c>
      <c r="ON1" s="427" t="s">
        <v>583</v>
      </c>
      <c r="OO1" s="427" t="s">
        <v>584</v>
      </c>
      <c r="OP1" s="427" t="s">
        <v>585</v>
      </c>
      <c r="OQ1" s="427" t="s">
        <v>586</v>
      </c>
      <c r="OR1" s="427" t="s">
        <v>587</v>
      </c>
      <c r="OS1" s="427" t="s">
        <v>588</v>
      </c>
      <c r="OT1" s="427" t="s">
        <v>589</v>
      </c>
      <c r="OU1" s="427" t="s">
        <v>590</v>
      </c>
      <c r="OV1" s="427" t="s">
        <v>591</v>
      </c>
      <c r="OW1" s="427" t="s">
        <v>592</v>
      </c>
      <c r="OX1" s="427" t="s">
        <v>593</v>
      </c>
      <c r="OY1" s="427" t="s">
        <v>594</v>
      </c>
      <c r="OZ1" s="427" t="s">
        <v>596</v>
      </c>
      <c r="PA1" s="427" t="s">
        <v>597</v>
      </c>
      <c r="PB1" s="427" t="s">
        <v>598</v>
      </c>
      <c r="PC1" s="427" t="s">
        <v>599</v>
      </c>
      <c r="PD1" s="427" t="s">
        <v>600</v>
      </c>
      <c r="PE1" s="427" t="s">
        <v>601</v>
      </c>
      <c r="PF1" s="427" t="s">
        <v>602</v>
      </c>
      <c r="PG1" s="427" t="s">
        <v>604</v>
      </c>
      <c r="PH1" s="427" t="s">
        <v>605</v>
      </c>
      <c r="PI1" s="427" t="s">
        <v>620</v>
      </c>
      <c r="PJ1" s="427" t="s">
        <v>621</v>
      </c>
      <c r="PK1" s="427" t="s">
        <v>622</v>
      </c>
      <c r="PL1" s="427" t="s">
        <v>623</v>
      </c>
      <c r="PM1" s="427" t="s">
        <v>624</v>
      </c>
      <c r="PN1" s="427" t="s">
        <v>625</v>
      </c>
      <c r="PO1" s="427" t="s">
        <v>626</v>
      </c>
      <c r="PP1" s="427" t="s">
        <v>627</v>
      </c>
      <c r="PQ1" s="427" t="s">
        <v>628</v>
      </c>
      <c r="PR1" s="427" t="s">
        <v>629</v>
      </c>
      <c r="PS1" s="427" t="s">
        <v>630</v>
      </c>
      <c r="PT1" s="427" t="s">
        <v>631</v>
      </c>
      <c r="PU1" s="427" t="s">
        <v>632</v>
      </c>
      <c r="PV1" s="427" t="s">
        <v>633</v>
      </c>
      <c r="PW1" s="427" t="s">
        <v>634</v>
      </c>
      <c r="PX1" s="427" t="s">
        <v>607</v>
      </c>
      <c r="PY1" s="427" t="s">
        <v>608</v>
      </c>
      <c r="PZ1" s="427" t="s">
        <v>609</v>
      </c>
      <c r="QA1" s="427" t="s">
        <v>611</v>
      </c>
      <c r="QB1" s="427" t="s">
        <v>612</v>
      </c>
      <c r="QC1" s="427" t="s">
        <v>613</v>
      </c>
      <c r="QD1" s="427" t="s">
        <v>614</v>
      </c>
      <c r="QE1" s="427" t="s">
        <v>615</v>
      </c>
      <c r="QF1" s="427" t="s">
        <v>616</v>
      </c>
      <c r="QG1" s="427" t="s">
        <v>617</v>
      </c>
      <c r="QH1" s="427" t="s">
        <v>618</v>
      </c>
      <c r="QI1" s="427" t="s">
        <v>619</v>
      </c>
      <c r="QJ1" s="427" t="s">
        <v>637</v>
      </c>
      <c r="QK1" s="427" t="s">
        <v>638</v>
      </c>
      <c r="QL1" s="427" t="s">
        <v>639</v>
      </c>
      <c r="QM1" s="427" t="s">
        <v>640</v>
      </c>
      <c r="QN1" s="427" t="s">
        <v>641</v>
      </c>
      <c r="QO1" s="427" t="s">
        <v>642</v>
      </c>
      <c r="QP1" s="427" t="s">
        <v>643</v>
      </c>
      <c r="QQ1" s="427" t="s">
        <v>644</v>
      </c>
      <c r="QR1" s="427" t="s">
        <v>646</v>
      </c>
      <c r="QS1" s="427" t="s">
        <v>647</v>
      </c>
      <c r="QT1" s="427" t="s">
        <v>648</v>
      </c>
      <c r="QU1" s="427" t="s">
        <v>649</v>
      </c>
      <c r="QV1" s="427" t="s">
        <v>650</v>
      </c>
      <c r="QW1" s="427" t="s">
        <v>651</v>
      </c>
      <c r="QX1" s="427" t="s">
        <v>652</v>
      </c>
      <c r="QY1" s="427" t="s">
        <v>653</v>
      </c>
      <c r="QZ1" s="427" t="s">
        <v>654</v>
      </c>
      <c r="RA1" s="427" t="s">
        <v>655</v>
      </c>
      <c r="RB1" s="427" t="s">
        <v>656</v>
      </c>
      <c r="RC1" s="427" t="s">
        <v>657</v>
      </c>
      <c r="RD1" s="427" t="s">
        <v>658</v>
      </c>
      <c r="RE1" s="427" t="s">
        <v>659</v>
      </c>
      <c r="RF1" s="427" t="s">
        <v>660</v>
      </c>
      <c r="RG1" s="427" t="s">
        <v>661</v>
      </c>
      <c r="RH1" s="427" t="s">
        <v>664</v>
      </c>
      <c r="RI1" s="427" t="s">
        <v>665</v>
      </c>
      <c r="RJ1" s="427" t="s">
        <v>666</v>
      </c>
      <c r="RK1" s="427" t="s">
        <v>667</v>
      </c>
      <c r="RL1" s="427" t="s">
        <v>668</v>
      </c>
      <c r="RM1" s="427" t="s">
        <v>669</v>
      </c>
      <c r="RN1" s="427" t="s">
        <v>670</v>
      </c>
      <c r="RO1" s="427" t="s">
        <v>671</v>
      </c>
      <c r="RP1" s="427" t="s">
        <v>672</v>
      </c>
      <c r="RQ1" s="427" t="s">
        <v>673</v>
      </c>
      <c r="RR1" s="427" t="s">
        <v>674</v>
      </c>
      <c r="RS1" s="427" t="s">
        <v>675</v>
      </c>
      <c r="RT1" s="427" t="s">
        <v>676</v>
      </c>
      <c r="RU1" s="427" t="s">
        <v>678</v>
      </c>
      <c r="RV1" s="427" t="s">
        <v>679</v>
      </c>
      <c r="RW1" s="427" t="s">
        <v>680</v>
      </c>
      <c r="RX1" s="427" t="s">
        <v>681</v>
      </c>
      <c r="RY1" s="427" t="s">
        <v>682</v>
      </c>
      <c r="RZ1" s="427" t="s">
        <v>683</v>
      </c>
      <c r="SA1" s="427" t="s">
        <v>684</v>
      </c>
      <c r="SB1" s="427" t="s">
        <v>685</v>
      </c>
      <c r="SC1" s="427" t="s">
        <v>686</v>
      </c>
      <c r="SD1" s="427" t="s">
        <v>687</v>
      </c>
      <c r="SE1" s="427" t="s">
        <v>688</v>
      </c>
      <c r="SF1" s="427" t="s">
        <v>689</v>
      </c>
      <c r="SG1" s="427" t="s">
        <v>690</v>
      </c>
      <c r="SH1" s="427" t="s">
        <v>691</v>
      </c>
      <c r="SI1" s="427" t="s">
        <v>692</v>
      </c>
      <c r="SJ1" s="427" t="s">
        <v>693</v>
      </c>
      <c r="SK1" s="427" t="s">
        <v>694</v>
      </c>
      <c r="SL1" s="427" t="s">
        <v>695</v>
      </c>
      <c r="SM1" s="427" t="s">
        <v>697</v>
      </c>
      <c r="SN1" s="427" t="s">
        <v>698</v>
      </c>
      <c r="SO1" s="427" t="s">
        <v>699</v>
      </c>
      <c r="SP1" s="427" t="s">
        <v>700</v>
      </c>
      <c r="SQ1" s="427" t="s">
        <v>701</v>
      </c>
      <c r="SR1" s="427" t="s">
        <v>700</v>
      </c>
      <c r="SS1" s="427" t="s">
        <v>701</v>
      </c>
      <c r="ST1" s="427" t="s">
        <v>701</v>
      </c>
    </row>
    <row r="2" spans="1:514"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77</v>
      </c>
      <c r="M2" s="425" t="s">
        <v>78</v>
      </c>
      <c r="N2" s="425" t="s">
        <v>79</v>
      </c>
      <c r="O2" s="425" t="s">
        <v>80</v>
      </c>
      <c r="P2" s="425" t="s">
        <v>81</v>
      </c>
      <c r="Q2" s="420" t="str">
        <f>+Presupuesto!D11</f>
        <v>Recurrente</v>
      </c>
      <c r="R2" s="420" t="str">
        <f>+Presupuesto!E11</f>
        <v>Programa / Proyecto 2018</v>
      </c>
      <c r="S2" s="425"/>
      <c r="T2" s="425" t="s">
        <v>718</v>
      </c>
      <c r="U2" s="425" t="s">
        <v>719</v>
      </c>
      <c r="V2" s="425" t="s">
        <v>720</v>
      </c>
      <c r="W2" s="425" t="s">
        <v>722</v>
      </c>
      <c r="X2" s="425" t="s">
        <v>723</v>
      </c>
      <c r="Y2" s="425" t="s">
        <v>724</v>
      </c>
      <c r="Z2" s="425" t="s">
        <v>726</v>
      </c>
      <c r="AA2" s="425" t="s">
        <v>727</v>
      </c>
      <c r="AB2" s="425" t="s">
        <v>728</v>
      </c>
      <c r="AC2" s="425" t="s">
        <v>730</v>
      </c>
      <c r="AD2" s="425" t="s">
        <v>731</v>
      </c>
      <c r="AE2" s="425" t="s">
        <v>732</v>
      </c>
      <c r="AF2" s="425"/>
      <c r="AG2" s="205" t="s">
        <v>1265</v>
      </c>
      <c r="AH2" s="205" t="s">
        <v>1266</v>
      </c>
      <c r="AI2" s="205" t="s">
        <v>1267</v>
      </c>
      <c r="AJ2" s="205" t="s">
        <v>1268</v>
      </c>
      <c r="AK2" s="205" t="s">
        <v>1269</v>
      </c>
      <c r="AL2" s="205" t="s">
        <v>1270</v>
      </c>
      <c r="AM2" s="205" t="s">
        <v>1271</v>
      </c>
      <c r="AN2" s="205" t="s">
        <v>1272</v>
      </c>
      <c r="AO2" s="205" t="s">
        <v>1273</v>
      </c>
      <c r="AP2" s="205" t="s">
        <v>1274</v>
      </c>
      <c r="AQ2" s="205" t="s">
        <v>1275</v>
      </c>
      <c r="AR2" s="205" t="s">
        <v>1276</v>
      </c>
      <c r="AS2" s="205" t="s">
        <v>1277</v>
      </c>
      <c r="AT2" s="205" t="s">
        <v>1278</v>
      </c>
      <c r="AU2" s="205" t="s">
        <v>1279</v>
      </c>
      <c r="AV2" s="205" t="s">
        <v>1280</v>
      </c>
      <c r="AW2" s="205" t="s">
        <v>1281</v>
      </c>
      <c r="AX2" s="205" t="s">
        <v>1282</v>
      </c>
      <c r="AY2" s="205" t="s">
        <v>1283</v>
      </c>
      <c r="AZ2" s="205" t="s">
        <v>1284</v>
      </c>
      <c r="BA2" s="205" t="s">
        <v>1285</v>
      </c>
      <c r="BB2" s="205" t="s">
        <v>1286</v>
      </c>
      <c r="BC2" s="205" t="s">
        <v>1287</v>
      </c>
      <c r="BD2" s="205" t="s">
        <v>1288</v>
      </c>
      <c r="BE2" s="205" t="s">
        <v>1289</v>
      </c>
      <c r="BF2" s="205" t="s">
        <v>1290</v>
      </c>
      <c r="BG2" s="205" t="s">
        <v>1291</v>
      </c>
      <c r="BH2" s="205" t="s">
        <v>1292</v>
      </c>
      <c r="BI2" s="205" t="s">
        <v>1293</v>
      </c>
      <c r="BJ2" s="205" t="s">
        <v>1294</v>
      </c>
      <c r="BK2" s="205" t="s">
        <v>1295</v>
      </c>
      <c r="BL2" s="205" t="s">
        <v>1296</v>
      </c>
      <c r="BM2" s="205" t="s">
        <v>1297</v>
      </c>
      <c r="BN2" s="205" t="s">
        <v>1298</v>
      </c>
      <c r="BO2" s="205" t="s">
        <v>1299</v>
      </c>
      <c r="BP2" s="205" t="s">
        <v>1300</v>
      </c>
      <c r="BQ2" s="205" t="s">
        <v>1301</v>
      </c>
      <c r="BR2" s="205" t="s">
        <v>1302</v>
      </c>
      <c r="BS2" s="205" t="s">
        <v>1303</v>
      </c>
      <c r="BT2" s="205" t="s">
        <v>1304</v>
      </c>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row>
    <row r="3" spans="1:514" hidden="1" x14ac:dyDescent="0.25">
      <c r="A3" s="424"/>
      <c r="B3" s="424"/>
      <c r="C3" s="424"/>
      <c r="D3" s="424"/>
      <c r="E3" s="424"/>
      <c r="F3" s="424"/>
      <c r="G3" s="413"/>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206">
        <v>2500</v>
      </c>
      <c r="AH3" s="206">
        <v>1900</v>
      </c>
      <c r="AI3" s="206">
        <v>1650</v>
      </c>
      <c r="AJ3" s="206">
        <v>1580</v>
      </c>
      <c r="AK3" s="206">
        <v>2250</v>
      </c>
      <c r="AL3" s="206">
        <v>1650</v>
      </c>
      <c r="AM3" s="206">
        <v>1400</v>
      </c>
      <c r="AN3" s="207">
        <v>1340</v>
      </c>
      <c r="AO3" s="207">
        <v>2000</v>
      </c>
      <c r="AP3" s="207">
        <v>1400</v>
      </c>
      <c r="AQ3" s="207">
        <v>1150</v>
      </c>
      <c r="AR3" s="207">
        <v>1100</v>
      </c>
      <c r="AS3" s="207">
        <v>1750</v>
      </c>
      <c r="AT3" s="207">
        <v>1150</v>
      </c>
      <c r="AU3" s="207">
        <v>900</v>
      </c>
      <c r="AV3" s="207">
        <v>860</v>
      </c>
      <c r="AW3" s="207">
        <v>1200</v>
      </c>
      <c r="AX3" s="425">
        <v>900</v>
      </c>
      <c r="AY3" s="425">
        <v>650</v>
      </c>
      <c r="AZ3" s="425">
        <v>620</v>
      </c>
      <c r="BA3" s="206">
        <f>+'Cuadro Resumen'!C213</f>
        <v>6045.3105000000005</v>
      </c>
      <c r="BB3" s="206">
        <f>+'Cuadro Resumen'!D213</f>
        <v>5571.1684999999998</v>
      </c>
      <c r="BC3" s="206">
        <f>+'Cuadro Resumen'!E213</f>
        <v>7112.13</v>
      </c>
      <c r="BD3" s="206">
        <f>+'Cuadro Resumen'!F213</f>
        <v>6637.9880000000003</v>
      </c>
      <c r="BE3" s="206">
        <f>+'Cuadro Resumen'!C214</f>
        <v>5334.0974999999999</v>
      </c>
      <c r="BF3" s="206">
        <f>+'Cuadro Resumen'!D214</f>
        <v>4859.9555</v>
      </c>
      <c r="BG3" s="206">
        <f>+'Cuadro Resumen'!E214</f>
        <v>6400.9170000000004</v>
      </c>
      <c r="BH3" s="206">
        <f>+'Cuadro Resumen'!F214</f>
        <v>5926.7750000000005</v>
      </c>
      <c r="BI3" s="207">
        <f>+'Cuadro Resumen'!C215</f>
        <v>4622.8845000000001</v>
      </c>
      <c r="BJ3" s="207">
        <f>+'Cuadro Resumen'!D215</f>
        <v>4267.2780000000002</v>
      </c>
      <c r="BK3" s="207">
        <f>+'Cuadro Resumen'!E215</f>
        <v>5689.7039999999997</v>
      </c>
      <c r="BL3" s="207">
        <f>+'Cuadro Resumen'!F215</f>
        <v>5215.5619999999999</v>
      </c>
      <c r="BM3" s="207">
        <f>+'Cuadro Resumen'!C216</f>
        <v>3911.6714999999999</v>
      </c>
      <c r="BN3" s="207">
        <f>+'Cuadro Resumen'!D216</f>
        <v>3556.0650000000001</v>
      </c>
      <c r="BO3" s="207">
        <f>+'Cuadro Resumen'!E216</f>
        <v>4978.491</v>
      </c>
      <c r="BP3" s="207">
        <f>+'Cuadro Resumen'!F216</f>
        <v>4622.8845000000001</v>
      </c>
      <c r="BQ3" s="207">
        <f>+'Cuadro Resumen'!C217</f>
        <v>3437.5295000000001</v>
      </c>
      <c r="BR3" s="207">
        <f>+'Cuadro Resumen'!D217</f>
        <v>3200.4585000000002</v>
      </c>
      <c r="BS3" s="207">
        <f>+'Cuadro Resumen'!E217</f>
        <v>4385.8135000000002</v>
      </c>
      <c r="BT3" s="207">
        <f>+'Cuadro Resumen'!F217</f>
        <v>4030.2069999999999</v>
      </c>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row>
    <row r="5" spans="1:514" ht="52.5" x14ac:dyDescent="0.25">
      <c r="A5" s="424"/>
      <c r="B5" s="424"/>
      <c r="C5" s="86" t="s">
        <v>1332</v>
      </c>
      <c r="D5" s="419">
        <f>SUMIF($C:$C,$C$12,D:D)</f>
        <v>483400</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row>
    <row r="7" spans="1:514" s="424" customFormat="1" ht="15.75" thickBot="1" x14ac:dyDescent="0.3">
      <c r="G7" s="413"/>
    </row>
    <row r="8" spans="1:514" s="424" customFormat="1" ht="19.5" thickBot="1" x14ac:dyDescent="0.3">
      <c r="C8" s="725" t="s">
        <v>2061</v>
      </c>
      <c r="D8" s="726"/>
      <c r="E8" s="726"/>
      <c r="F8" s="726"/>
      <c r="G8" s="726"/>
      <c r="H8" s="726"/>
      <c r="I8" s="726"/>
      <c r="J8" s="726"/>
      <c r="K8" s="726"/>
    </row>
    <row r="10" spans="1:514" x14ac:dyDescent="0.25">
      <c r="A10" s="424"/>
      <c r="B10" s="424"/>
      <c r="C10" s="69" t="s">
        <v>1333</v>
      </c>
      <c r="D10" s="69"/>
      <c r="E10" s="69"/>
      <c r="F10" s="69"/>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row>
    <row r="11" spans="1:514" ht="15.75" thickBot="1" x14ac:dyDescent="0.3">
      <c r="A11" s="424"/>
      <c r="B11" s="424"/>
      <c r="C11" s="69"/>
      <c r="D11" s="69"/>
      <c r="E11" s="69"/>
      <c r="F11" s="69"/>
      <c r="G11" s="78"/>
      <c r="H11" s="69"/>
      <c r="I11" s="69"/>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row>
    <row r="12" spans="1:514" ht="15.75" thickBot="1" x14ac:dyDescent="0.3">
      <c r="A12" s="424"/>
      <c r="B12" s="424"/>
      <c r="C12" s="29" t="s">
        <v>1308</v>
      </c>
      <c r="D12" s="30">
        <f>SUM(F19:F26)</f>
        <v>103400</v>
      </c>
      <c r="E12" s="172"/>
      <c r="F12" s="172"/>
      <c r="G12" s="78"/>
      <c r="H12" s="172"/>
      <c r="I12" s="172"/>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row>
    <row r="13" spans="1:514" x14ac:dyDescent="0.25">
      <c r="A13" s="424"/>
      <c r="B13" s="91"/>
      <c r="C13" s="69"/>
      <c r="D13" s="31"/>
      <c r="E13" s="91"/>
      <c r="F13" s="91"/>
      <c r="G13" s="91"/>
      <c r="H13" s="75"/>
      <c r="I13" s="75"/>
      <c r="J13" s="75"/>
      <c r="K13" s="10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row>
    <row r="14" spans="1:514" x14ac:dyDescent="0.25">
      <c r="A14" s="424"/>
      <c r="B14" s="91"/>
      <c r="C14" s="69"/>
      <c r="D14" s="31"/>
      <c r="E14" s="91"/>
      <c r="F14" s="91"/>
      <c r="G14" s="91"/>
      <c r="H14" s="75"/>
      <c r="I14" s="75"/>
      <c r="J14" s="75"/>
      <c r="K14" s="10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row>
    <row r="15" spans="1:514" ht="15.75" x14ac:dyDescent="0.25">
      <c r="A15" s="424"/>
      <c r="B15" s="91"/>
      <c r="C15" s="195" t="s">
        <v>1309</v>
      </c>
      <c r="D15" s="343" t="s">
        <v>1913</v>
      </c>
      <c r="E15" s="91"/>
      <c r="F15" s="91"/>
      <c r="G15" s="91"/>
      <c r="H15" s="75"/>
      <c r="I15" s="75"/>
      <c r="J15" s="75"/>
      <c r="K15" s="109"/>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row>
    <row r="16" spans="1:514" ht="18.75" x14ac:dyDescent="0.25">
      <c r="A16" s="424"/>
      <c r="B16" s="91"/>
      <c r="C16" s="202" t="str">
        <f>IFERROR(VLOOKUP(D15,'1. Desarrollo e Innov. Curricu.'!$F:$G,2,FALSE),IFERROR(VLOOKUP(D15,'2. Investigación Científica'!$F:$G,2,FALSE),IFERROR(VLOOKUP(D15,'3. Vinculación Univ. Sociedad'!$F:$G,2,FALSE),IFERROR(VLOOKUP(D15,'4. Docencia y Profesorado Univ.'!$F:$G,2,FALSE),IFERROR(VLOOKUP(D15,'5. Estudiantes y Graduados'!$F:$G,2,FALSE),IFERROR(VLOOKUP(D15,'11. Gestion Administrativa'!$F:$G,2,FALSE),IFERROR(VLOOKUP(D15,'13. Gestión Académica'!$F:$G,2,FALSE),IFERROR(VLOOKUP(D15,'9. Asegura. de la Calid. y M'!$F:$G,2,FALSE),IFERROR(VLOOKUP(D15,'6. Gestión del Conocimiento'!$F:$G,2,FALSE),IFERROR(VLOOKUP(D15,'15. Gobernabilidad y Proceso...'!$F:$G,2,FALSE),IFERROR(VLOOKUP(D15,'12. Gestión del Talento Humano'!$F:$G,2,FALSE),IFERROR(VLOOKUP(D15,'14. Internacional... de la E.S.'!$F:$G,2,FALSE),IFERROR(VLOOKUP(D15,'10. Posgrado'!$F:$G,2,FALSE),IFERROR(VLOOKUP(D15,'17. Gestión TIC'!$F:$G,2,FALSE),IFERROR(VLOOKUP(D15,'16. Desa. del Sistema Educ.Sup.'!$F:$G,2,FALSE),IFERROR(VLOOKUP(D15,'8. Cultura de Inno. Insti...'!$F:$G,2,FALSE),VLOOKUP(D15,'7.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16" s="31"/>
      <c r="E16" s="91"/>
      <c r="F16" s="91"/>
      <c r="G16" s="91"/>
      <c r="H16" s="75"/>
      <c r="I16" s="75"/>
      <c r="J16" s="75"/>
      <c r="K16" s="109"/>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row>
    <row r="17" spans="1:514" ht="15.75" thickBot="1" x14ac:dyDescent="0.3">
      <c r="A17" s="424"/>
      <c r="B17" s="91"/>
      <c r="C17" s="69"/>
      <c r="D17" s="31"/>
      <c r="E17" s="91"/>
      <c r="F17" s="91"/>
      <c r="G17" s="91"/>
      <c r="H17" s="75"/>
      <c r="I17" s="75"/>
      <c r="J17" s="75"/>
      <c r="K17" s="109"/>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4"/>
      <c r="DU17" s="424"/>
      <c r="DV17" s="424"/>
      <c r="DW17" s="424"/>
      <c r="DX17" s="424"/>
      <c r="DY17" s="424"/>
      <c r="DZ17" s="424"/>
      <c r="EA17" s="424"/>
      <c r="EB17" s="424"/>
      <c r="EC17" s="424"/>
      <c r="ED17" s="424"/>
      <c r="EE17" s="424"/>
      <c r="EF17" s="424"/>
      <c r="EG17" s="424"/>
      <c r="EH17" s="424"/>
      <c r="EI17" s="424"/>
      <c r="EJ17" s="424"/>
      <c r="EK17" s="424"/>
      <c r="EL17" s="424"/>
      <c r="EM17" s="424"/>
      <c r="EN17" s="424"/>
      <c r="EO17" s="424"/>
      <c r="EP17" s="424"/>
      <c r="EQ17" s="424"/>
      <c r="ER17" s="424"/>
      <c r="ES17" s="424"/>
      <c r="ET17" s="424"/>
      <c r="EU17" s="424"/>
      <c r="EV17" s="424"/>
      <c r="EW17" s="424"/>
      <c r="EX17" s="424"/>
      <c r="EY17" s="424"/>
      <c r="EZ17" s="424"/>
      <c r="FA17" s="424"/>
      <c r="FB17" s="424"/>
      <c r="FC17" s="424"/>
      <c r="FD17" s="424"/>
      <c r="FE17" s="424"/>
      <c r="FF17" s="424"/>
      <c r="FG17" s="424"/>
      <c r="FH17" s="424"/>
      <c r="FI17" s="424"/>
      <c r="FJ17" s="424"/>
      <c r="FK17" s="424"/>
      <c r="FL17" s="424"/>
      <c r="FM17" s="424"/>
      <c r="FN17" s="424"/>
      <c r="FO17" s="424"/>
      <c r="FP17" s="424"/>
      <c r="FQ17" s="424"/>
      <c r="FR17" s="424"/>
      <c r="FS17" s="424"/>
      <c r="FT17" s="424"/>
      <c r="FU17" s="424"/>
      <c r="FV17" s="424"/>
      <c r="FW17" s="424"/>
      <c r="FX17" s="424"/>
      <c r="FY17" s="424"/>
      <c r="FZ17" s="424"/>
      <c r="GA17" s="424"/>
      <c r="GB17" s="424"/>
      <c r="GC17" s="424"/>
      <c r="GD17" s="424"/>
      <c r="GE17" s="424"/>
      <c r="GF17" s="424"/>
      <c r="GG17" s="424"/>
      <c r="GH17" s="424"/>
      <c r="GI17" s="424"/>
      <c r="GJ17" s="424"/>
      <c r="GK17" s="424"/>
      <c r="GL17" s="424"/>
      <c r="GM17" s="424"/>
      <c r="GN17" s="424"/>
      <c r="GO17" s="424"/>
      <c r="GP17" s="424"/>
      <c r="GQ17" s="424"/>
      <c r="GR17" s="424"/>
      <c r="GS17" s="424"/>
      <c r="GT17" s="424"/>
      <c r="GU17" s="424"/>
      <c r="GV17" s="424"/>
      <c r="GW17" s="424"/>
      <c r="GX17" s="424"/>
      <c r="GY17" s="424"/>
      <c r="GZ17" s="424"/>
      <c r="HA17" s="424"/>
      <c r="HB17" s="424"/>
      <c r="HC17" s="424"/>
      <c r="HD17" s="424"/>
      <c r="HE17" s="424"/>
      <c r="HF17" s="424"/>
      <c r="HG17" s="424"/>
      <c r="HH17" s="424"/>
      <c r="HI17" s="424"/>
      <c r="HJ17" s="424"/>
      <c r="HK17" s="424"/>
      <c r="HL17" s="424"/>
      <c r="HM17" s="424"/>
      <c r="HN17" s="424"/>
      <c r="HO17" s="424"/>
      <c r="HP17" s="424"/>
      <c r="HQ17" s="424"/>
      <c r="HR17" s="424"/>
      <c r="HS17" s="424"/>
      <c r="HT17" s="424"/>
      <c r="HU17" s="424"/>
      <c r="HV17" s="424"/>
      <c r="HW17" s="424"/>
      <c r="HX17" s="424"/>
      <c r="HY17" s="424"/>
      <c r="HZ17" s="424"/>
      <c r="IA17" s="424"/>
      <c r="IB17" s="424"/>
      <c r="IC17" s="424"/>
      <c r="ID17" s="424"/>
      <c r="IE17" s="424"/>
      <c r="IF17" s="424"/>
      <c r="IG17" s="424"/>
      <c r="IH17" s="424"/>
      <c r="II17" s="424"/>
      <c r="IJ17" s="424"/>
      <c r="IK17" s="424"/>
      <c r="IL17" s="424"/>
      <c r="IM17" s="424"/>
      <c r="IN17" s="424"/>
      <c r="IO17" s="424"/>
      <c r="IP17" s="424"/>
      <c r="IQ17" s="424"/>
      <c r="IR17" s="424"/>
      <c r="IS17" s="424"/>
      <c r="IT17" s="424"/>
      <c r="IU17" s="424"/>
      <c r="IV17" s="424"/>
      <c r="IW17" s="424"/>
      <c r="IX17" s="424"/>
      <c r="IY17" s="424"/>
      <c r="IZ17" s="424"/>
      <c r="JA17" s="424"/>
      <c r="JB17" s="424"/>
      <c r="JC17" s="424"/>
      <c r="JD17" s="424"/>
      <c r="JE17" s="424"/>
      <c r="JF17" s="424"/>
      <c r="JG17" s="424"/>
      <c r="JH17" s="424"/>
      <c r="JI17" s="424"/>
      <c r="JJ17" s="424"/>
      <c r="JK17" s="424"/>
      <c r="JL17" s="424"/>
      <c r="JM17" s="424"/>
      <c r="JN17" s="424"/>
      <c r="JO17" s="424"/>
      <c r="JP17" s="424"/>
      <c r="JQ17" s="424"/>
      <c r="JR17" s="424"/>
      <c r="JS17" s="424"/>
      <c r="JT17" s="424"/>
      <c r="JU17" s="424"/>
      <c r="JV17" s="424"/>
      <c r="JW17" s="424"/>
      <c r="JX17" s="424"/>
      <c r="JY17" s="424"/>
      <c r="JZ17" s="424"/>
      <c r="KA17" s="424"/>
      <c r="KB17" s="424"/>
      <c r="KC17" s="424"/>
      <c r="KD17" s="424"/>
      <c r="KE17" s="424"/>
      <c r="KF17" s="424"/>
      <c r="KG17" s="424"/>
      <c r="KH17" s="424"/>
      <c r="KI17" s="424"/>
      <c r="KJ17" s="424"/>
      <c r="KK17" s="424"/>
      <c r="KL17" s="424"/>
      <c r="KM17" s="424"/>
      <c r="KN17" s="424"/>
      <c r="KO17" s="424"/>
      <c r="KP17" s="424"/>
      <c r="KQ17" s="424"/>
      <c r="KR17" s="424"/>
      <c r="KS17" s="424"/>
      <c r="KT17" s="424"/>
      <c r="KU17" s="424"/>
      <c r="KV17" s="424"/>
      <c r="KW17" s="424"/>
      <c r="KX17" s="424"/>
      <c r="KY17" s="424"/>
      <c r="KZ17" s="424"/>
      <c r="LA17" s="424"/>
      <c r="LB17" s="424"/>
      <c r="LC17" s="424"/>
      <c r="LD17" s="424"/>
      <c r="LE17" s="424"/>
      <c r="LF17" s="424"/>
      <c r="LG17" s="424"/>
      <c r="LH17" s="424"/>
      <c r="LI17" s="424"/>
      <c r="LJ17" s="424"/>
      <c r="LK17" s="424"/>
      <c r="LL17" s="424"/>
      <c r="LM17" s="424"/>
      <c r="LN17" s="424"/>
      <c r="LO17" s="424"/>
      <c r="LP17" s="424"/>
      <c r="LQ17" s="424"/>
      <c r="LR17" s="424"/>
      <c r="LS17" s="424"/>
      <c r="LT17" s="424"/>
      <c r="LU17" s="424"/>
      <c r="LV17" s="424"/>
      <c r="LW17" s="424"/>
      <c r="LX17" s="424"/>
      <c r="LY17" s="424"/>
      <c r="LZ17" s="424"/>
      <c r="MA17" s="424"/>
      <c r="MB17" s="424"/>
      <c r="MC17" s="424"/>
      <c r="MD17" s="424"/>
      <c r="ME17" s="424"/>
      <c r="MF17" s="424"/>
      <c r="MG17" s="424"/>
      <c r="MH17" s="424"/>
      <c r="MI17" s="424"/>
      <c r="MJ17" s="424"/>
      <c r="MK17" s="424"/>
      <c r="ML17" s="424"/>
      <c r="MM17" s="424"/>
      <c r="MN17" s="424"/>
      <c r="MO17" s="424"/>
      <c r="MP17" s="424"/>
      <c r="MQ17" s="424"/>
      <c r="MR17" s="424"/>
      <c r="MS17" s="424"/>
      <c r="MT17" s="424"/>
      <c r="MU17" s="424"/>
      <c r="MV17" s="424"/>
      <c r="MW17" s="424"/>
      <c r="MX17" s="424"/>
      <c r="MY17" s="424"/>
      <c r="MZ17" s="424"/>
      <c r="NA17" s="424"/>
      <c r="NB17" s="424"/>
      <c r="NC17" s="424"/>
      <c r="ND17" s="424"/>
      <c r="NE17" s="424"/>
      <c r="NF17" s="424"/>
      <c r="NG17" s="424"/>
      <c r="NH17" s="424"/>
      <c r="NI17" s="424"/>
      <c r="NJ17" s="424"/>
      <c r="NK17" s="424"/>
      <c r="NL17" s="424"/>
      <c r="NM17" s="424"/>
      <c r="NN17" s="424"/>
      <c r="NO17" s="424"/>
      <c r="NP17" s="424"/>
      <c r="NQ17" s="424"/>
      <c r="NR17" s="424"/>
      <c r="NS17" s="424"/>
      <c r="NT17" s="424"/>
      <c r="NU17" s="424"/>
      <c r="NV17" s="424"/>
      <c r="NW17" s="424"/>
      <c r="NX17" s="424"/>
      <c r="NY17" s="424"/>
      <c r="NZ17" s="424"/>
      <c r="OA17" s="424"/>
      <c r="OB17" s="424"/>
      <c r="OC17" s="424"/>
      <c r="OD17" s="424"/>
      <c r="OE17" s="424"/>
      <c r="OF17" s="424"/>
      <c r="OG17" s="424"/>
      <c r="OH17" s="424"/>
      <c r="OI17" s="424"/>
      <c r="OJ17" s="424"/>
      <c r="OK17" s="424"/>
      <c r="OL17" s="424"/>
      <c r="OM17" s="424"/>
      <c r="ON17" s="424"/>
      <c r="OO17" s="424"/>
      <c r="OP17" s="424"/>
      <c r="OQ17" s="424"/>
      <c r="OR17" s="424"/>
      <c r="OS17" s="424"/>
      <c r="OT17" s="424"/>
      <c r="OU17" s="424"/>
      <c r="OV17" s="424"/>
      <c r="OW17" s="424"/>
      <c r="OX17" s="424"/>
      <c r="OY17" s="424"/>
      <c r="OZ17" s="424"/>
      <c r="PA17" s="424"/>
      <c r="PB17" s="424"/>
      <c r="PC17" s="424"/>
      <c r="PD17" s="424"/>
      <c r="PE17" s="424"/>
      <c r="PF17" s="424"/>
      <c r="PG17" s="424"/>
      <c r="PH17" s="424"/>
      <c r="PI17" s="424"/>
      <c r="PJ17" s="424"/>
      <c r="PK17" s="424"/>
      <c r="PL17" s="424"/>
      <c r="PM17" s="424"/>
      <c r="PN17" s="424"/>
      <c r="PO17" s="424"/>
      <c r="PP17" s="424"/>
      <c r="PQ17" s="424"/>
      <c r="PR17" s="424"/>
      <c r="PS17" s="424"/>
      <c r="PT17" s="424"/>
      <c r="PU17" s="424"/>
      <c r="PV17" s="424"/>
      <c r="PW17" s="424"/>
      <c r="PX17" s="424"/>
      <c r="PY17" s="424"/>
      <c r="PZ17" s="424"/>
      <c r="QA17" s="424"/>
      <c r="QB17" s="424"/>
      <c r="QC17" s="424"/>
      <c r="QD17" s="424"/>
      <c r="QE17" s="424"/>
      <c r="QF17" s="424"/>
      <c r="QG17" s="424"/>
      <c r="QH17" s="424"/>
      <c r="QI17" s="424"/>
      <c r="QJ17" s="424"/>
      <c r="QK17" s="424"/>
      <c r="QL17" s="424"/>
      <c r="QM17" s="424"/>
      <c r="QN17" s="424"/>
      <c r="QO17" s="424"/>
      <c r="QP17" s="424"/>
      <c r="QQ17" s="424"/>
      <c r="QR17" s="424"/>
      <c r="QS17" s="424"/>
      <c r="QT17" s="424"/>
      <c r="QU17" s="424"/>
      <c r="QV17" s="424"/>
      <c r="QW17" s="424"/>
      <c r="QX17" s="424"/>
      <c r="QY17" s="424"/>
      <c r="QZ17" s="424"/>
      <c r="RA17" s="424"/>
      <c r="RB17" s="424"/>
      <c r="RC17" s="424"/>
      <c r="RD17" s="424"/>
      <c r="RE17" s="424"/>
      <c r="RF17" s="424"/>
      <c r="RG17" s="424"/>
      <c r="RH17" s="424"/>
      <c r="RI17" s="424"/>
      <c r="RJ17" s="424"/>
      <c r="RK17" s="424"/>
      <c r="RL17" s="424"/>
      <c r="RM17" s="424"/>
      <c r="RN17" s="424"/>
      <c r="RO17" s="424"/>
      <c r="RP17" s="424"/>
      <c r="RQ17" s="424"/>
      <c r="RR17" s="424"/>
      <c r="RS17" s="424"/>
      <c r="RT17" s="424"/>
      <c r="RU17" s="424"/>
      <c r="RV17" s="424"/>
      <c r="RW17" s="424"/>
      <c r="RX17" s="424"/>
      <c r="RY17" s="424"/>
      <c r="RZ17" s="424"/>
      <c r="SA17" s="424"/>
      <c r="SB17" s="424"/>
      <c r="SC17" s="424"/>
      <c r="SD17" s="424"/>
      <c r="SE17" s="424"/>
      <c r="SF17" s="424"/>
      <c r="SG17" s="424"/>
      <c r="SH17" s="424"/>
      <c r="SI17" s="424"/>
      <c r="SJ17" s="424"/>
      <c r="SK17" s="424"/>
      <c r="SL17" s="424"/>
      <c r="SM17" s="424"/>
      <c r="SN17" s="424"/>
      <c r="SO17" s="424"/>
      <c r="SP17" s="424"/>
      <c r="SQ17" s="424"/>
      <c r="SR17" s="424"/>
      <c r="SS17" s="424"/>
      <c r="ST17" s="424"/>
    </row>
    <row r="18" spans="1:514" ht="30.75" thickBot="1" x14ac:dyDescent="0.3">
      <c r="A18" s="424"/>
      <c r="B18" s="91"/>
      <c r="C18" s="122" t="s">
        <v>1310</v>
      </c>
      <c r="D18" s="124" t="s">
        <v>98</v>
      </c>
      <c r="E18" s="124" t="s">
        <v>1312</v>
      </c>
      <c r="F18" s="123" t="s">
        <v>1313</v>
      </c>
      <c r="G18" s="129" t="s">
        <v>1314</v>
      </c>
      <c r="H18" s="124" t="s">
        <v>1315</v>
      </c>
      <c r="I18" s="124" t="s">
        <v>710</v>
      </c>
      <c r="J18" s="124" t="s">
        <v>1316</v>
      </c>
      <c r="K18" s="124" t="s">
        <v>1317</v>
      </c>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424"/>
      <c r="EV18" s="424"/>
      <c r="EW18" s="424"/>
      <c r="EX18" s="424"/>
      <c r="EY18" s="424"/>
      <c r="EZ18" s="424"/>
      <c r="FA18" s="424"/>
      <c r="FB18" s="424"/>
      <c r="FC18" s="424"/>
      <c r="FD18" s="424"/>
      <c r="FE18" s="424"/>
      <c r="FF18" s="424"/>
      <c r="FG18" s="424"/>
      <c r="FH18" s="424"/>
      <c r="FI18" s="424"/>
      <c r="FJ18" s="424"/>
      <c r="FK18" s="424"/>
      <c r="FL18" s="424"/>
      <c r="FM18" s="424"/>
      <c r="FN18" s="424"/>
      <c r="FO18" s="424"/>
      <c r="FP18" s="424"/>
      <c r="FQ18" s="424"/>
      <c r="FR18" s="424"/>
      <c r="FS18" s="424"/>
      <c r="FT18" s="424"/>
      <c r="FU18" s="424"/>
      <c r="FV18" s="424"/>
      <c r="FW18" s="424"/>
      <c r="FX18" s="424"/>
      <c r="FY18" s="424"/>
      <c r="FZ18" s="424"/>
      <c r="GA18" s="424"/>
      <c r="GB18" s="424"/>
      <c r="GC18" s="424"/>
      <c r="GD18" s="424"/>
      <c r="GE18" s="424"/>
      <c r="GF18" s="424"/>
      <c r="GG18" s="424"/>
      <c r="GH18" s="424"/>
      <c r="GI18" s="424"/>
      <c r="GJ18" s="424"/>
      <c r="GK18" s="424"/>
      <c r="GL18" s="424"/>
      <c r="GM18" s="424"/>
      <c r="GN18" s="424"/>
      <c r="GO18" s="424"/>
      <c r="GP18" s="424"/>
      <c r="GQ18" s="424"/>
      <c r="GR18" s="424"/>
      <c r="GS18" s="424"/>
      <c r="GT18" s="424"/>
      <c r="GU18" s="424"/>
      <c r="GV18" s="424"/>
      <c r="GW18" s="424"/>
      <c r="GX18" s="424"/>
      <c r="GY18" s="424"/>
      <c r="GZ18" s="424"/>
      <c r="HA18" s="424"/>
      <c r="HB18" s="424"/>
      <c r="HC18" s="424"/>
      <c r="HD18" s="424"/>
      <c r="HE18" s="424"/>
      <c r="HF18" s="424"/>
      <c r="HG18" s="424"/>
      <c r="HH18" s="424"/>
      <c r="HI18" s="424"/>
      <c r="HJ18" s="424"/>
      <c r="HK18" s="424"/>
      <c r="HL18" s="424"/>
      <c r="HM18" s="424"/>
      <c r="HN18" s="424"/>
      <c r="HO18" s="424"/>
      <c r="HP18" s="424"/>
      <c r="HQ18" s="424"/>
      <c r="HR18" s="424"/>
      <c r="HS18" s="424"/>
      <c r="HT18" s="424"/>
      <c r="HU18" s="424"/>
      <c r="HV18" s="424"/>
      <c r="HW18" s="424"/>
      <c r="HX18" s="424"/>
      <c r="HY18" s="424"/>
      <c r="HZ18" s="424"/>
      <c r="IA18" s="424"/>
      <c r="IB18" s="424"/>
      <c r="IC18" s="424"/>
      <c r="ID18" s="424"/>
      <c r="IE18" s="424"/>
      <c r="IF18" s="424"/>
      <c r="IG18" s="424"/>
      <c r="IH18" s="424"/>
      <c r="II18" s="424"/>
      <c r="IJ18" s="424"/>
      <c r="IK18" s="424"/>
      <c r="IL18" s="424"/>
      <c r="IM18" s="424"/>
      <c r="IN18" s="424"/>
      <c r="IO18" s="424"/>
      <c r="IP18" s="424"/>
      <c r="IQ18" s="424"/>
      <c r="IR18" s="424"/>
      <c r="IS18" s="424"/>
      <c r="IT18" s="424"/>
      <c r="IU18" s="424"/>
      <c r="IV18" s="424"/>
      <c r="IW18" s="424"/>
      <c r="IX18" s="424"/>
      <c r="IY18" s="424"/>
      <c r="IZ18" s="424"/>
      <c r="JA18" s="424"/>
      <c r="JB18" s="424"/>
      <c r="JC18" s="424"/>
      <c r="JD18" s="424"/>
      <c r="JE18" s="424"/>
      <c r="JF18" s="424"/>
      <c r="JG18" s="424"/>
      <c r="JH18" s="424"/>
      <c r="JI18" s="424"/>
      <c r="JJ18" s="424"/>
      <c r="JK18" s="424"/>
      <c r="JL18" s="424"/>
      <c r="JM18" s="424"/>
      <c r="JN18" s="424"/>
      <c r="JO18" s="424"/>
      <c r="JP18" s="424"/>
      <c r="JQ18" s="424"/>
      <c r="JR18" s="424"/>
      <c r="JS18" s="424"/>
      <c r="JT18" s="424"/>
      <c r="JU18" s="424"/>
      <c r="JV18" s="424"/>
      <c r="JW18" s="424"/>
      <c r="JX18" s="424"/>
      <c r="JY18" s="424"/>
      <c r="JZ18" s="424"/>
      <c r="KA18" s="424"/>
      <c r="KB18" s="424"/>
      <c r="KC18" s="424"/>
      <c r="KD18" s="424"/>
      <c r="KE18" s="424"/>
      <c r="KF18" s="424"/>
      <c r="KG18" s="424"/>
      <c r="KH18" s="424"/>
      <c r="KI18" s="424"/>
      <c r="KJ18" s="424"/>
      <c r="KK18" s="424"/>
      <c r="KL18" s="424"/>
      <c r="KM18" s="424"/>
      <c r="KN18" s="424"/>
      <c r="KO18" s="424"/>
      <c r="KP18" s="424"/>
      <c r="KQ18" s="424"/>
      <c r="KR18" s="424"/>
      <c r="KS18" s="424"/>
      <c r="KT18" s="424"/>
      <c r="KU18" s="424"/>
      <c r="KV18" s="424"/>
      <c r="KW18" s="424"/>
      <c r="KX18" s="424"/>
      <c r="KY18" s="424"/>
      <c r="KZ18" s="424"/>
      <c r="LA18" s="424"/>
      <c r="LB18" s="424"/>
      <c r="LC18" s="424"/>
      <c r="LD18" s="424"/>
      <c r="LE18" s="424"/>
      <c r="LF18" s="424"/>
      <c r="LG18" s="424"/>
      <c r="LH18" s="424"/>
      <c r="LI18" s="424"/>
      <c r="LJ18" s="424"/>
      <c r="LK18" s="424"/>
      <c r="LL18" s="424"/>
      <c r="LM18" s="424"/>
      <c r="LN18" s="424"/>
      <c r="LO18" s="424"/>
      <c r="LP18" s="424"/>
      <c r="LQ18" s="424"/>
      <c r="LR18" s="424"/>
      <c r="LS18" s="424"/>
      <c r="LT18" s="424"/>
      <c r="LU18" s="424"/>
      <c r="LV18" s="424"/>
      <c r="LW18" s="424"/>
      <c r="LX18" s="424"/>
      <c r="LY18" s="424"/>
      <c r="LZ18" s="424"/>
      <c r="MA18" s="424"/>
      <c r="MB18" s="424"/>
      <c r="MC18" s="424"/>
      <c r="MD18" s="424"/>
      <c r="ME18" s="424"/>
      <c r="MF18" s="424"/>
      <c r="MG18" s="424"/>
      <c r="MH18" s="424"/>
      <c r="MI18" s="424"/>
      <c r="MJ18" s="424"/>
      <c r="MK18" s="424"/>
      <c r="ML18" s="424"/>
      <c r="MM18" s="424"/>
      <c r="MN18" s="424"/>
      <c r="MO18" s="424"/>
      <c r="MP18" s="424"/>
      <c r="MQ18" s="424"/>
      <c r="MR18" s="424"/>
      <c r="MS18" s="424"/>
      <c r="MT18" s="424"/>
      <c r="MU18" s="424"/>
      <c r="MV18" s="424"/>
      <c r="MW18" s="424"/>
      <c r="MX18" s="424"/>
      <c r="MY18" s="424"/>
      <c r="MZ18" s="424"/>
      <c r="NA18" s="424"/>
      <c r="NB18" s="424"/>
      <c r="NC18" s="424"/>
      <c r="ND18" s="424"/>
      <c r="NE18" s="424"/>
      <c r="NF18" s="424"/>
      <c r="NG18" s="424"/>
      <c r="NH18" s="424"/>
      <c r="NI18" s="424"/>
      <c r="NJ18" s="424"/>
      <c r="NK18" s="424"/>
      <c r="NL18" s="424"/>
      <c r="NM18" s="424"/>
      <c r="NN18" s="424"/>
      <c r="NO18" s="424"/>
      <c r="NP18" s="424"/>
      <c r="NQ18" s="424"/>
      <c r="NR18" s="424"/>
      <c r="NS18" s="424"/>
      <c r="NT18" s="424"/>
      <c r="NU18" s="424"/>
      <c r="NV18" s="424"/>
      <c r="NW18" s="424"/>
      <c r="NX18" s="424"/>
      <c r="NY18" s="424"/>
      <c r="NZ18" s="424"/>
      <c r="OA18" s="424"/>
      <c r="OB18" s="424"/>
      <c r="OC18" s="424"/>
      <c r="OD18" s="424"/>
      <c r="OE18" s="424"/>
      <c r="OF18" s="424"/>
      <c r="OG18" s="424"/>
      <c r="OH18" s="424"/>
      <c r="OI18" s="424"/>
      <c r="OJ18" s="424"/>
      <c r="OK18" s="424"/>
      <c r="OL18" s="424"/>
      <c r="OM18" s="424"/>
      <c r="ON18" s="424"/>
      <c r="OO18" s="424"/>
      <c r="OP18" s="424"/>
      <c r="OQ18" s="424"/>
      <c r="OR18" s="424"/>
      <c r="OS18" s="424"/>
      <c r="OT18" s="424"/>
      <c r="OU18" s="424"/>
      <c r="OV18" s="424"/>
      <c r="OW18" s="424"/>
      <c r="OX18" s="424"/>
      <c r="OY18" s="424"/>
      <c r="OZ18" s="424"/>
      <c r="PA18" s="424"/>
      <c r="PB18" s="424"/>
      <c r="PC18" s="424"/>
      <c r="PD18" s="424"/>
      <c r="PE18" s="424"/>
      <c r="PF18" s="424"/>
      <c r="PG18" s="424"/>
      <c r="PH18" s="424"/>
      <c r="PI18" s="424"/>
      <c r="PJ18" s="424"/>
      <c r="PK18" s="424"/>
      <c r="PL18" s="424"/>
      <c r="PM18" s="424"/>
      <c r="PN18" s="424"/>
      <c r="PO18" s="424"/>
      <c r="PP18" s="424"/>
      <c r="PQ18" s="424"/>
      <c r="PR18" s="424"/>
      <c r="PS18" s="424"/>
      <c r="PT18" s="424"/>
      <c r="PU18" s="424"/>
      <c r="PV18" s="424"/>
      <c r="PW18" s="424"/>
      <c r="PX18" s="424"/>
      <c r="PY18" s="424"/>
      <c r="PZ18" s="424"/>
      <c r="QA18" s="424"/>
      <c r="QB18" s="424"/>
      <c r="QC18" s="424"/>
      <c r="QD18" s="424"/>
      <c r="QE18" s="424"/>
      <c r="QF18" s="424"/>
      <c r="QG18" s="424"/>
      <c r="QH18" s="424"/>
      <c r="QI18" s="424"/>
      <c r="QJ18" s="424"/>
      <c r="QK18" s="424"/>
      <c r="QL18" s="424"/>
      <c r="QM18" s="424"/>
      <c r="QN18" s="424"/>
      <c r="QO18" s="424"/>
      <c r="QP18" s="424"/>
      <c r="QQ18" s="424"/>
      <c r="QR18" s="424"/>
      <c r="QS18" s="424"/>
      <c r="QT18" s="424"/>
      <c r="QU18" s="424"/>
      <c r="QV18" s="424"/>
      <c r="QW18" s="424"/>
      <c r="QX18" s="424"/>
      <c r="QY18" s="424"/>
      <c r="QZ18" s="424"/>
      <c r="RA18" s="424"/>
      <c r="RB18" s="424"/>
      <c r="RC18" s="424"/>
      <c r="RD18" s="424"/>
      <c r="RE18" s="424"/>
      <c r="RF18" s="424"/>
      <c r="RG18" s="424"/>
      <c r="RH18" s="424"/>
      <c r="RI18" s="424"/>
      <c r="RJ18" s="424"/>
      <c r="RK18" s="424"/>
      <c r="RL18" s="424"/>
      <c r="RM18" s="424"/>
      <c r="RN18" s="424"/>
      <c r="RO18" s="424"/>
      <c r="RP18" s="424"/>
      <c r="RQ18" s="424"/>
      <c r="RR18" s="424"/>
      <c r="RS18" s="424"/>
      <c r="RT18" s="424"/>
      <c r="RU18" s="424"/>
      <c r="RV18" s="424"/>
      <c r="RW18" s="424"/>
      <c r="RX18" s="424"/>
      <c r="RY18" s="424"/>
      <c r="RZ18" s="424"/>
      <c r="SA18" s="424"/>
      <c r="SB18" s="424"/>
      <c r="SC18" s="424"/>
      <c r="SD18" s="424"/>
      <c r="SE18" s="424"/>
      <c r="SF18" s="424"/>
      <c r="SG18" s="424"/>
      <c r="SH18" s="424"/>
      <c r="SI18" s="424"/>
      <c r="SJ18" s="424"/>
      <c r="SK18" s="424"/>
      <c r="SL18" s="424"/>
      <c r="SM18" s="424"/>
      <c r="SN18" s="424"/>
      <c r="SO18" s="424"/>
      <c r="SP18" s="424"/>
      <c r="SQ18" s="424"/>
      <c r="SR18" s="424"/>
      <c r="SS18" s="424"/>
      <c r="ST18" s="424"/>
    </row>
    <row r="19" spans="1:514" x14ac:dyDescent="0.25">
      <c r="B19" s="91"/>
      <c r="C19" s="92" t="s">
        <v>104</v>
      </c>
      <c r="D19" s="154">
        <v>15</v>
      </c>
      <c r="E19" s="93">
        <v>2800</v>
      </c>
      <c r="F19" s="94">
        <f>D19*E19</f>
        <v>42000</v>
      </c>
      <c r="G19" s="156" t="s">
        <v>711</v>
      </c>
      <c r="H19" s="95" t="s">
        <v>469</v>
      </c>
      <c r="I19" s="95" t="str">
        <f>VLOOKUP(H19,Presupuesto!$B$11:$C$565,2,0)</f>
        <v>MUEBLES VARIOS DE OFICINA</v>
      </c>
      <c r="J19" s="210" t="s">
        <v>73</v>
      </c>
      <c r="K19" s="95" t="s">
        <v>722</v>
      </c>
    </row>
    <row r="20" spans="1:514" ht="32.25" customHeight="1" x14ac:dyDescent="0.25">
      <c r="B20" s="91"/>
      <c r="C20" s="96" t="s">
        <v>105</v>
      </c>
      <c r="D20" s="147">
        <v>6</v>
      </c>
      <c r="E20" s="97">
        <v>2400</v>
      </c>
      <c r="F20" s="94">
        <f>D20*E20</f>
        <v>14400</v>
      </c>
      <c r="G20" s="156" t="s">
        <v>711</v>
      </c>
      <c r="H20" s="98" t="s">
        <v>469</v>
      </c>
      <c r="I20" s="95" t="str">
        <f>VLOOKUP(H20,Presupuesto!$B$11:$C$565,2,0)</f>
        <v>MUEBLES VARIOS DE OFICINA</v>
      </c>
      <c r="J20" s="95" t="s">
        <v>73</v>
      </c>
      <c r="K20" s="95" t="s">
        <v>722</v>
      </c>
    </row>
    <row r="21" spans="1:514" x14ac:dyDescent="0.25">
      <c r="B21" s="91"/>
      <c r="C21" s="96" t="s">
        <v>107</v>
      </c>
      <c r="D21" s="147">
        <v>2</v>
      </c>
      <c r="E21" s="97">
        <v>6000</v>
      </c>
      <c r="F21" s="94">
        <f t="shared" ref="F21:F26" si="0">D21*E21</f>
        <v>12000</v>
      </c>
      <c r="G21" s="156" t="s">
        <v>711</v>
      </c>
      <c r="H21" s="98" t="s">
        <v>469</v>
      </c>
      <c r="I21" s="95" t="str">
        <f>VLOOKUP(H21,Presupuesto!$B$11:$C$565,2,0)</f>
        <v>MUEBLES VARIOS DE OFICINA</v>
      </c>
      <c r="J21" s="95" t="s">
        <v>73</v>
      </c>
      <c r="K21" s="95" t="s">
        <v>722</v>
      </c>
    </row>
    <row r="22" spans="1:514" x14ac:dyDescent="0.25">
      <c r="B22" s="91"/>
      <c r="C22" s="96" t="s">
        <v>108</v>
      </c>
      <c r="D22" s="147">
        <v>4</v>
      </c>
      <c r="E22" s="97">
        <v>3000</v>
      </c>
      <c r="F22" s="94">
        <f t="shared" si="0"/>
        <v>12000</v>
      </c>
      <c r="G22" s="156" t="s">
        <v>711</v>
      </c>
      <c r="H22" s="98" t="s">
        <v>469</v>
      </c>
      <c r="I22" s="95" t="str">
        <f>VLOOKUP(H22,Presupuesto!$B$11:$C$565,2,0)</f>
        <v>MUEBLES VARIOS DE OFICINA</v>
      </c>
      <c r="J22" s="95" t="s">
        <v>73</v>
      </c>
      <c r="K22" s="95" t="s">
        <v>722</v>
      </c>
    </row>
    <row r="23" spans="1:514" x14ac:dyDescent="0.25">
      <c r="B23" s="91"/>
      <c r="C23" s="96" t="s">
        <v>110</v>
      </c>
      <c r="D23" s="147">
        <v>2</v>
      </c>
      <c r="E23" s="97">
        <v>8000</v>
      </c>
      <c r="F23" s="94">
        <f t="shared" si="0"/>
        <v>16000</v>
      </c>
      <c r="G23" s="156" t="s">
        <v>711</v>
      </c>
      <c r="H23" s="98" t="s">
        <v>471</v>
      </c>
      <c r="I23" s="95" t="str">
        <f>VLOOKUP(H23,Presupuesto!$B$11:$C$565,2,0)</f>
        <v>EQUIPOS VARIOS DE OFICINA</v>
      </c>
      <c r="J23" s="95" t="s">
        <v>73</v>
      </c>
      <c r="K23" s="95" t="s">
        <v>722</v>
      </c>
    </row>
    <row r="24" spans="1:514" x14ac:dyDescent="0.25">
      <c r="B24" s="91"/>
      <c r="C24" s="96" t="s">
        <v>111</v>
      </c>
      <c r="D24" s="147">
        <v>1</v>
      </c>
      <c r="E24" s="97">
        <v>2000</v>
      </c>
      <c r="F24" s="94">
        <f t="shared" si="0"/>
        <v>2000</v>
      </c>
      <c r="G24" s="156" t="s">
        <v>711</v>
      </c>
      <c r="H24" s="98" t="s">
        <v>471</v>
      </c>
      <c r="I24" s="95" t="str">
        <f>VLOOKUP(H24,Presupuesto!$B$11:$C$565,2,0)</f>
        <v>EQUIPOS VARIOS DE OFICINA</v>
      </c>
      <c r="J24" s="95" t="s">
        <v>73</v>
      </c>
      <c r="K24" s="95" t="s">
        <v>722</v>
      </c>
    </row>
    <row r="25" spans="1:514" x14ac:dyDescent="0.25">
      <c r="B25" s="91"/>
      <c r="C25" s="96" t="s">
        <v>112</v>
      </c>
      <c r="D25" s="147">
        <v>1</v>
      </c>
      <c r="E25" s="97">
        <v>5000</v>
      </c>
      <c r="F25" s="94">
        <f t="shared" si="0"/>
        <v>5000</v>
      </c>
      <c r="G25" s="156" t="s">
        <v>711</v>
      </c>
      <c r="H25" s="98" t="s">
        <v>471</v>
      </c>
      <c r="I25" s="95" t="str">
        <f>VLOOKUP(H25,Presupuesto!$B$11:$C$565,2,0)</f>
        <v>EQUIPOS VARIOS DE OFICINA</v>
      </c>
      <c r="J25" s="95" t="s">
        <v>73</v>
      </c>
      <c r="K25" s="95" t="s">
        <v>722</v>
      </c>
    </row>
    <row r="26" spans="1:514" ht="15.75" thickBot="1" x14ac:dyDescent="0.3">
      <c r="B26" s="91"/>
      <c r="C26" s="99"/>
      <c r="D26" s="155"/>
      <c r="E26" s="101"/>
      <c r="F26" s="102">
        <f t="shared" si="0"/>
        <v>0</v>
      </c>
      <c r="G26" s="157"/>
      <c r="H26" s="103"/>
      <c r="I26" s="103"/>
      <c r="J26" s="103"/>
      <c r="K26" s="120"/>
    </row>
    <row r="27" spans="1:514" x14ac:dyDescent="0.25">
      <c r="B27" s="91"/>
      <c r="C27" s="424"/>
      <c r="D27" s="424"/>
      <c r="E27" s="424"/>
      <c r="F27" s="424"/>
      <c r="G27" s="413"/>
      <c r="H27" s="424"/>
      <c r="I27" s="424"/>
      <c r="J27" s="424"/>
      <c r="K27" s="424"/>
    </row>
    <row r="28" spans="1:514" s="424" customFormat="1" ht="15.75" thickBot="1" x14ac:dyDescent="0.3">
      <c r="B28" s="91"/>
    </row>
    <row r="29" spans="1:514" ht="19.5" thickBot="1" x14ac:dyDescent="0.3">
      <c r="B29" s="91"/>
      <c r="C29" s="725" t="s">
        <v>2103</v>
      </c>
      <c r="D29" s="726"/>
      <c r="E29" s="726"/>
      <c r="F29" s="726"/>
      <c r="G29" s="726"/>
      <c r="H29" s="726"/>
      <c r="I29" s="726"/>
      <c r="J29" s="726"/>
      <c r="K29" s="726"/>
    </row>
    <row r="30" spans="1:514" ht="15.75" thickBot="1" x14ac:dyDescent="0.3">
      <c r="B30" s="91"/>
      <c r="C30" s="29" t="s">
        <v>1308</v>
      </c>
      <c r="D30" s="30">
        <f>SUM(F37:F42)</f>
        <v>33000</v>
      </c>
      <c r="E30" s="172"/>
      <c r="F30" s="172"/>
      <c r="G30" s="78"/>
      <c r="H30" s="172"/>
      <c r="I30" s="172"/>
      <c r="J30" s="424"/>
      <c r="K30" s="424"/>
    </row>
    <row r="31" spans="1:514" x14ac:dyDescent="0.25">
      <c r="B31" s="424"/>
      <c r="C31" s="69"/>
      <c r="D31" s="31"/>
      <c r="E31" s="91"/>
      <c r="F31" s="91"/>
      <c r="G31" s="91"/>
      <c r="H31" s="75"/>
      <c r="I31" s="75"/>
      <c r="J31" s="75"/>
      <c r="K31" s="109"/>
    </row>
    <row r="32" spans="1:514" x14ac:dyDescent="0.25">
      <c r="B32" s="424"/>
      <c r="C32" s="69"/>
      <c r="D32" s="31"/>
      <c r="E32" s="91"/>
      <c r="F32" s="91"/>
      <c r="G32" s="91"/>
      <c r="H32" s="75"/>
      <c r="I32" s="75"/>
      <c r="J32" s="75"/>
      <c r="K32" s="109"/>
    </row>
    <row r="33" spans="2:11" ht="15.75" x14ac:dyDescent="0.25">
      <c r="B33" s="424"/>
      <c r="C33" s="195" t="s">
        <v>1309</v>
      </c>
      <c r="D33" s="343" t="s">
        <v>1913</v>
      </c>
      <c r="E33" s="91"/>
      <c r="F33" s="91"/>
      <c r="G33" s="91"/>
      <c r="H33" s="75"/>
      <c r="I33" s="75"/>
      <c r="J33" s="75"/>
      <c r="K33" s="109"/>
    </row>
    <row r="34" spans="2:11" ht="63.75" customHeight="1" x14ac:dyDescent="0.25">
      <c r="C34" s="728" t="str">
        <f>IFERROR(VLOOKUP(D33,'1. Desarrollo e Innov. Curricu.'!$F:$G,2,FALSE),IFERROR(VLOOKUP(D33,'2. Investigación Científica'!$F:$G,2,FALSE),IFERROR(VLOOKUP(D33,'3. Vinculación Univ. Sociedad'!$F:$G,2,FALSE),IFERROR(VLOOKUP(D33,'4. Docencia y Profesorado Univ.'!$F:$G,2,FALSE),IFERROR(VLOOKUP(D33,'5. Estudiantes y Graduados'!$F:$G,2,FALSE),IFERROR(VLOOKUP(D33,'11. Gestion Administrativa'!$F:$G,2,FALSE),IFERROR(VLOOKUP(D33,'13. Gestión Académica'!$F:$G,2,FALSE),IFERROR(VLOOKUP(D33,'9. Asegura. de la Calid. y M'!$F:$G,2,FALSE),IFERROR(VLOOKUP(D33,'6. Gestión del Conocimiento'!$F:$G,2,FALSE),IFERROR(VLOOKUP(D33,'15. Gobernabilidad y Proceso...'!$F:$G,2,FALSE),IFERROR(VLOOKUP(D33,'12. Gestión del Talento Humano'!$F:$G,2,FALSE),IFERROR(VLOOKUP(D33,'14. Internacional... de la E.S.'!$F:$G,2,FALSE),IFERROR(VLOOKUP(D33,'10. Posgrado'!$F:$G,2,FALSE),IFERROR(VLOOKUP(D33,'17. Gestión TIC'!$F:$G,2,FALSE),IFERROR(VLOOKUP(D33,'16. Desa. del Sistema Educ.Sup.'!$F:$G,2,FALSE),IFERROR(VLOOKUP(D33,'8. Cultura de Inno. Insti...'!$F:$G,2,FALSE),VLOOKUP(D33,'7.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34" s="728"/>
      <c r="E34" s="728"/>
      <c r="F34" s="728"/>
      <c r="G34" s="728"/>
      <c r="H34" s="728"/>
      <c r="I34" s="728"/>
      <c r="J34" s="728"/>
      <c r="K34" s="728"/>
    </row>
    <row r="35" spans="2:11" ht="15.75" thickBot="1" x14ac:dyDescent="0.3">
      <c r="C35" s="69"/>
      <c r="D35" s="31"/>
      <c r="E35" s="91"/>
      <c r="F35" s="91"/>
      <c r="G35" s="91"/>
      <c r="H35" s="75"/>
      <c r="I35" s="75"/>
      <c r="J35" s="75"/>
      <c r="K35" s="109"/>
    </row>
    <row r="36" spans="2:11" ht="30.75" thickBot="1" x14ac:dyDescent="0.3">
      <c r="C36" s="122" t="s">
        <v>1310</v>
      </c>
      <c r="D36" s="124" t="s">
        <v>98</v>
      </c>
      <c r="E36" s="124" t="s">
        <v>1312</v>
      </c>
      <c r="F36" s="123" t="s">
        <v>1313</v>
      </c>
      <c r="G36" s="129" t="s">
        <v>1314</v>
      </c>
      <c r="H36" s="124" t="s">
        <v>1315</v>
      </c>
      <c r="I36" s="124" t="s">
        <v>710</v>
      </c>
      <c r="J36" s="124" t="s">
        <v>1316</v>
      </c>
      <c r="K36" s="124" t="s">
        <v>1317</v>
      </c>
    </row>
    <row r="37" spans="2:11" x14ac:dyDescent="0.25">
      <c r="C37" s="92" t="s">
        <v>104</v>
      </c>
      <c r="D37" s="154">
        <v>2</v>
      </c>
      <c r="E37" s="93">
        <v>2800</v>
      </c>
      <c r="F37" s="94">
        <f>D37*E37</f>
        <v>5600</v>
      </c>
      <c r="G37" s="156" t="s">
        <v>711</v>
      </c>
      <c r="H37" s="95" t="s">
        <v>469</v>
      </c>
      <c r="I37" s="95" t="str">
        <f>VLOOKUP(H37,Presupuesto!$B$11:$C$565,2,0)</f>
        <v>MUEBLES VARIOS DE OFICINA</v>
      </c>
      <c r="J37" s="210" t="s">
        <v>73</v>
      </c>
      <c r="K37" s="95" t="s">
        <v>720</v>
      </c>
    </row>
    <row r="38" spans="2:11" x14ac:dyDescent="0.25">
      <c r="C38" s="96" t="s">
        <v>105</v>
      </c>
      <c r="D38" s="147">
        <v>1</v>
      </c>
      <c r="E38" s="97">
        <v>2400</v>
      </c>
      <c r="F38" s="94">
        <f>D38*E38</f>
        <v>2400</v>
      </c>
      <c r="G38" s="156" t="s">
        <v>711</v>
      </c>
      <c r="H38" s="98" t="s">
        <v>469</v>
      </c>
      <c r="I38" s="95" t="str">
        <f>VLOOKUP(H38,Presupuesto!$B$11:$C$565,2,0)</f>
        <v>MUEBLES VARIOS DE OFICINA</v>
      </c>
      <c r="J38" s="95" t="str">
        <f>$J$37</f>
        <v>Gestión Administrativa y  financiera en apoyo al Desarrollo Académico</v>
      </c>
      <c r="K38" s="95" t="s">
        <v>720</v>
      </c>
    </row>
    <row r="39" spans="2:11" x14ac:dyDescent="0.25">
      <c r="C39" s="96" t="s">
        <v>107</v>
      </c>
      <c r="D39" s="147">
        <v>2</v>
      </c>
      <c r="E39" s="97">
        <v>6000</v>
      </c>
      <c r="F39" s="94">
        <f t="shared" ref="F39:F42" si="1">D39*E39</f>
        <v>12000</v>
      </c>
      <c r="G39" s="156" t="s">
        <v>711</v>
      </c>
      <c r="H39" s="98" t="s">
        <v>469</v>
      </c>
      <c r="I39" s="95" t="str">
        <f>VLOOKUP(H39,Presupuesto!$B$11:$C$565,2,0)</f>
        <v>MUEBLES VARIOS DE OFICINA</v>
      </c>
      <c r="J39" s="95" t="str">
        <f t="shared" ref="J39:J41" si="2">$J$37</f>
        <v>Gestión Administrativa y  financiera en apoyo al Desarrollo Académico</v>
      </c>
      <c r="K39" s="95" t="s">
        <v>720</v>
      </c>
    </row>
    <row r="40" spans="2:11" x14ac:dyDescent="0.25">
      <c r="C40" s="96" t="s">
        <v>110</v>
      </c>
      <c r="D40" s="147">
        <v>1</v>
      </c>
      <c r="E40" s="97">
        <v>8000</v>
      </c>
      <c r="F40" s="94">
        <f t="shared" si="1"/>
        <v>8000</v>
      </c>
      <c r="G40" s="156" t="s">
        <v>711</v>
      </c>
      <c r="H40" s="98" t="s">
        <v>471</v>
      </c>
      <c r="I40" s="95" t="str">
        <f>VLOOKUP(H40,Presupuesto!$B$11:$C$565,2,0)</f>
        <v>EQUIPOS VARIOS DE OFICINA</v>
      </c>
      <c r="J40" s="95" t="str">
        <f t="shared" si="2"/>
        <v>Gestión Administrativa y  financiera en apoyo al Desarrollo Académico</v>
      </c>
      <c r="K40" s="95" t="s">
        <v>720</v>
      </c>
    </row>
    <row r="41" spans="2:11" x14ac:dyDescent="0.25">
      <c r="C41" s="96" t="s">
        <v>112</v>
      </c>
      <c r="D41" s="147">
        <v>1</v>
      </c>
      <c r="E41" s="97">
        <v>5000</v>
      </c>
      <c r="F41" s="94">
        <f t="shared" si="1"/>
        <v>5000</v>
      </c>
      <c r="G41" s="156" t="s">
        <v>711</v>
      </c>
      <c r="H41" s="98" t="s">
        <v>471</v>
      </c>
      <c r="I41" s="95" t="str">
        <f>VLOOKUP(H41,Presupuesto!$B$11:$C$565,2,0)</f>
        <v>EQUIPOS VARIOS DE OFICINA</v>
      </c>
      <c r="J41" s="95" t="str">
        <f t="shared" si="2"/>
        <v>Gestión Administrativa y  financiera en apoyo al Desarrollo Académico</v>
      </c>
      <c r="K41" s="95" t="s">
        <v>720</v>
      </c>
    </row>
    <row r="42" spans="2:11" ht="15.75" thickBot="1" x14ac:dyDescent="0.3">
      <c r="C42" s="99" t="s">
        <v>113</v>
      </c>
      <c r="D42" s="155"/>
      <c r="E42" s="101"/>
      <c r="F42" s="102">
        <f t="shared" si="1"/>
        <v>0</v>
      </c>
      <c r="G42" s="157"/>
      <c r="H42" s="103"/>
      <c r="I42" s="103"/>
      <c r="J42" s="103"/>
      <c r="K42" s="120"/>
    </row>
    <row r="43" spans="2:11" ht="15.75" thickBot="1" x14ac:dyDescent="0.3"/>
    <row r="44" spans="2:11" s="424" customFormat="1" ht="19.5" thickBot="1" x14ac:dyDescent="0.3">
      <c r="C44" s="725" t="s">
        <v>2181</v>
      </c>
      <c r="D44" s="726"/>
      <c r="E44" s="726"/>
      <c r="F44" s="726"/>
      <c r="G44" s="726"/>
      <c r="H44" s="726"/>
      <c r="I44" s="726"/>
      <c r="J44" s="726"/>
      <c r="K44" s="726"/>
    </row>
    <row r="45" spans="2:11" ht="15.75" thickBot="1" x14ac:dyDescent="0.3">
      <c r="C45" s="424"/>
      <c r="D45" s="424"/>
      <c r="E45" s="424"/>
      <c r="F45" s="424"/>
      <c r="G45" s="413"/>
      <c r="H45" s="424"/>
      <c r="I45" s="424"/>
      <c r="J45" s="424"/>
      <c r="K45" s="424"/>
    </row>
    <row r="46" spans="2:11" ht="15.75" thickBot="1" x14ac:dyDescent="0.3">
      <c r="C46" s="29" t="s">
        <v>1308</v>
      </c>
      <c r="D46" s="30">
        <f>SUM(F53:F56)</f>
        <v>232000</v>
      </c>
      <c r="E46" s="172"/>
      <c r="F46" s="172"/>
      <c r="G46" s="78"/>
      <c r="H46" s="172"/>
      <c r="I46" s="172"/>
      <c r="J46" s="424"/>
      <c r="K46" s="424"/>
    </row>
    <row r="47" spans="2:11" x14ac:dyDescent="0.25">
      <c r="C47" s="69"/>
      <c r="D47" s="31"/>
      <c r="E47" s="91"/>
      <c r="F47" s="91"/>
      <c r="G47" s="91"/>
      <c r="H47" s="75"/>
      <c r="I47" s="75"/>
      <c r="J47" s="75"/>
      <c r="K47" s="109"/>
    </row>
    <row r="48" spans="2:11" x14ac:dyDescent="0.25">
      <c r="C48" s="69"/>
      <c r="D48" s="31"/>
      <c r="E48" s="91"/>
      <c r="F48" s="91"/>
      <c r="G48" s="91"/>
      <c r="H48" s="75"/>
      <c r="I48" s="75"/>
      <c r="J48" s="75"/>
      <c r="K48" s="109"/>
    </row>
    <row r="49" spans="3:11" ht="15.75" x14ac:dyDescent="0.25">
      <c r="C49" s="195" t="s">
        <v>1309</v>
      </c>
      <c r="D49" s="343" t="s">
        <v>1913</v>
      </c>
      <c r="E49" s="91"/>
      <c r="F49" s="91"/>
      <c r="G49" s="91"/>
      <c r="H49" s="75"/>
      <c r="I49" s="75"/>
      <c r="J49" s="75"/>
      <c r="K49" s="109"/>
    </row>
    <row r="50" spans="3:11" ht="18.75" x14ac:dyDescent="0.25">
      <c r="C50" s="202"/>
      <c r="D50" s="31"/>
      <c r="E50" s="91"/>
      <c r="F50" s="91"/>
      <c r="G50" s="91"/>
      <c r="H50" s="75"/>
      <c r="I50" s="75"/>
      <c r="J50" s="75"/>
      <c r="K50" s="109"/>
    </row>
    <row r="51" spans="3:11" ht="16.5" thickBot="1" x14ac:dyDescent="0.3">
      <c r="C51" s="687" t="s">
        <v>2195</v>
      </c>
      <c r="D51" s="31"/>
      <c r="E51" s="91"/>
      <c r="F51" s="91"/>
      <c r="G51" s="91"/>
      <c r="H51" s="75"/>
      <c r="I51" s="75"/>
      <c r="J51" s="75"/>
      <c r="K51" s="109"/>
    </row>
    <row r="52" spans="3:11" ht="30.75" thickBot="1" x14ac:dyDescent="0.3">
      <c r="C52" s="122" t="s">
        <v>1310</v>
      </c>
      <c r="D52" s="124" t="s">
        <v>98</v>
      </c>
      <c r="E52" s="124" t="s">
        <v>1312</v>
      </c>
      <c r="F52" s="123" t="s">
        <v>1313</v>
      </c>
      <c r="G52" s="129" t="s">
        <v>1314</v>
      </c>
      <c r="H52" s="124" t="s">
        <v>1315</v>
      </c>
      <c r="I52" s="124" t="s">
        <v>710</v>
      </c>
      <c r="J52" s="124" t="s">
        <v>1316</v>
      </c>
      <c r="K52" s="124" t="s">
        <v>1317</v>
      </c>
    </row>
    <row r="53" spans="3:11" x14ac:dyDescent="0.25">
      <c r="C53" s="96" t="s">
        <v>105</v>
      </c>
      <c r="D53" s="147">
        <v>40</v>
      </c>
      <c r="E53" s="97">
        <v>2400</v>
      </c>
      <c r="F53" s="94">
        <f>D53*E53</f>
        <v>96000</v>
      </c>
      <c r="G53" s="156" t="s">
        <v>711</v>
      </c>
      <c r="H53" s="98" t="s">
        <v>469</v>
      </c>
      <c r="I53" s="95" t="str">
        <f>VLOOKUP(H53,Presupuesto!$B$11:$C$565,2,0)</f>
        <v>MUEBLES VARIOS DE OFICINA</v>
      </c>
      <c r="J53" s="95" t="s">
        <v>73</v>
      </c>
      <c r="K53" s="95" t="s">
        <v>718</v>
      </c>
    </row>
    <row r="54" spans="3:11" x14ac:dyDescent="0.25">
      <c r="C54" s="96" t="s">
        <v>107</v>
      </c>
      <c r="D54" s="147">
        <v>20</v>
      </c>
      <c r="E54" s="97">
        <v>6000</v>
      </c>
      <c r="F54" s="94">
        <f t="shared" ref="F54:F55" si="3">D54*E54</f>
        <v>120000</v>
      </c>
      <c r="G54" s="156" t="s">
        <v>711</v>
      </c>
      <c r="H54" s="98" t="s">
        <v>469</v>
      </c>
      <c r="I54" s="95" t="str">
        <f>VLOOKUP(H54,Presupuesto!$B$11:$C$565,2,0)</f>
        <v>MUEBLES VARIOS DE OFICINA</v>
      </c>
      <c r="J54" s="95" t="str">
        <f t="shared" ref="J54:J55" si="4">$J$19</f>
        <v>Gestión Administrativa y  financiera en apoyo al Desarrollo Académico</v>
      </c>
      <c r="K54" s="95" t="s">
        <v>718</v>
      </c>
    </row>
    <row r="55" spans="3:11" x14ac:dyDescent="0.25">
      <c r="C55" s="96" t="s">
        <v>110</v>
      </c>
      <c r="D55" s="147">
        <v>2</v>
      </c>
      <c r="E55" s="97">
        <v>8000</v>
      </c>
      <c r="F55" s="94">
        <f t="shared" si="3"/>
        <v>16000</v>
      </c>
      <c r="G55" s="156" t="s">
        <v>711</v>
      </c>
      <c r="H55" s="98" t="s">
        <v>471</v>
      </c>
      <c r="I55" s="95" t="str">
        <f>VLOOKUP(H55,Presupuesto!$B$11:$C$565,2,0)</f>
        <v>EQUIPOS VARIOS DE OFICINA</v>
      </c>
      <c r="J55" s="95" t="str">
        <f t="shared" si="4"/>
        <v>Gestión Administrativa y  financiera en apoyo al Desarrollo Académico</v>
      </c>
      <c r="K55" s="95" t="s">
        <v>718</v>
      </c>
    </row>
    <row r="56" spans="3:11" ht="15.75" thickBot="1" x14ac:dyDescent="0.3">
      <c r="C56" s="99"/>
      <c r="D56" s="155"/>
      <c r="E56" s="101"/>
      <c r="F56" s="102"/>
      <c r="G56" s="157"/>
      <c r="H56" s="103"/>
      <c r="I56" s="103"/>
      <c r="J56" s="103"/>
      <c r="K56" s="120"/>
    </row>
    <row r="58" spans="3:11" ht="15.75" thickBot="1" x14ac:dyDescent="0.3">
      <c r="C58" s="316"/>
      <c r="D58" s="317"/>
      <c r="E58" s="318"/>
      <c r="F58" s="318"/>
      <c r="G58" s="319"/>
      <c r="H58" s="318"/>
      <c r="I58" s="318"/>
      <c r="J58" s="151"/>
      <c r="K58" s="151"/>
    </row>
    <row r="59" spans="3:11" ht="15.75" thickBot="1" x14ac:dyDescent="0.3">
      <c r="C59" s="29" t="s">
        <v>1308</v>
      </c>
      <c r="D59" s="30">
        <f>SUM(F66:F71)</f>
        <v>22400</v>
      </c>
      <c r="E59" s="172"/>
      <c r="F59" s="172"/>
      <c r="G59" s="78"/>
      <c r="H59" s="172"/>
      <c r="I59" s="172"/>
      <c r="J59" s="424"/>
      <c r="K59" s="424"/>
    </row>
    <row r="60" spans="3:11" x14ac:dyDescent="0.25">
      <c r="C60" s="69"/>
      <c r="D60" s="31"/>
      <c r="E60" s="91"/>
      <c r="F60" s="91"/>
      <c r="G60" s="91"/>
      <c r="H60" s="75"/>
      <c r="I60" s="75"/>
      <c r="J60" s="75"/>
      <c r="K60" s="109"/>
    </row>
    <row r="61" spans="3:11" x14ac:dyDescent="0.25">
      <c r="C61" s="69"/>
      <c r="D61" s="31"/>
      <c r="E61" s="91"/>
      <c r="F61" s="91"/>
      <c r="G61" s="91"/>
      <c r="H61" s="75"/>
      <c r="I61" s="75"/>
      <c r="J61" s="75"/>
      <c r="K61" s="109"/>
    </row>
    <row r="62" spans="3:11" ht="15.75" x14ac:dyDescent="0.25">
      <c r="C62" s="195" t="s">
        <v>1309</v>
      </c>
      <c r="D62" s="343" t="s">
        <v>1913</v>
      </c>
      <c r="E62" s="91"/>
      <c r="F62" s="91"/>
      <c r="G62" s="91"/>
      <c r="H62" s="75"/>
      <c r="I62" s="75"/>
      <c r="J62" s="75"/>
      <c r="K62" s="109"/>
    </row>
    <row r="63" spans="3:11" ht="18.75" x14ac:dyDescent="0.25">
      <c r="C63" s="202"/>
      <c r="D63" s="31"/>
      <c r="E63" s="91"/>
      <c r="F63" s="91"/>
      <c r="G63" s="91"/>
      <c r="H63" s="75"/>
      <c r="I63" s="75"/>
      <c r="J63" s="75"/>
      <c r="K63" s="109"/>
    </row>
    <row r="64" spans="3:11" ht="20.25" thickBot="1" x14ac:dyDescent="0.3">
      <c r="C64" s="688" t="s">
        <v>2196</v>
      </c>
      <c r="D64" s="31"/>
      <c r="E64" s="91"/>
      <c r="F64" s="91"/>
      <c r="G64" s="91"/>
      <c r="H64" s="75"/>
      <c r="I64" s="75"/>
      <c r="J64" s="75"/>
      <c r="K64" s="109"/>
    </row>
    <row r="65" spans="3:11" ht="30.75" thickBot="1" x14ac:dyDescent="0.3">
      <c r="C65" s="122" t="s">
        <v>1310</v>
      </c>
      <c r="D65" s="124" t="s">
        <v>98</v>
      </c>
      <c r="E65" s="124" t="s">
        <v>1312</v>
      </c>
      <c r="F65" s="123" t="s">
        <v>1313</v>
      </c>
      <c r="G65" s="129" t="s">
        <v>1314</v>
      </c>
      <c r="H65" s="124" t="s">
        <v>1315</v>
      </c>
      <c r="I65" s="124" t="s">
        <v>710</v>
      </c>
      <c r="J65" s="124" t="s">
        <v>1316</v>
      </c>
      <c r="K65" s="124" t="s">
        <v>1317</v>
      </c>
    </row>
    <row r="66" spans="3:11" x14ac:dyDescent="0.25">
      <c r="C66" s="92" t="s">
        <v>104</v>
      </c>
      <c r="D66" s="154">
        <v>3</v>
      </c>
      <c r="E66" s="93">
        <v>2800</v>
      </c>
      <c r="F66" s="94">
        <f>D66*E66</f>
        <v>8400</v>
      </c>
      <c r="G66" s="156" t="s">
        <v>711</v>
      </c>
      <c r="H66" s="95" t="s">
        <v>469</v>
      </c>
      <c r="I66" s="95" t="str">
        <f>VLOOKUP(H66,Presupuesto!$B$11:$C$565,2,0)</f>
        <v>MUEBLES VARIOS DE OFICINA</v>
      </c>
      <c r="J66" s="210" t="s">
        <v>73</v>
      </c>
      <c r="K66" s="95" t="s">
        <v>720</v>
      </c>
    </row>
    <row r="67" spans="3:11" x14ac:dyDescent="0.25">
      <c r="C67" s="96" t="s">
        <v>107</v>
      </c>
      <c r="D67" s="147">
        <v>1</v>
      </c>
      <c r="E67" s="97">
        <v>6000</v>
      </c>
      <c r="F67" s="94">
        <f t="shared" ref="F67:F71" si="5">D67*E67</f>
        <v>6000</v>
      </c>
      <c r="G67" s="156" t="s">
        <v>711</v>
      </c>
      <c r="H67" s="98" t="s">
        <v>469</v>
      </c>
      <c r="I67" s="95" t="str">
        <f>VLOOKUP(H67,Presupuesto!$B$11:$C$565,2,0)</f>
        <v>MUEBLES VARIOS DE OFICINA</v>
      </c>
      <c r="J67" s="95" t="str">
        <f t="shared" ref="J67:J68" si="6">$J$66</f>
        <v>Gestión Administrativa y  financiera en apoyo al Desarrollo Académico</v>
      </c>
      <c r="K67" s="95" t="s">
        <v>720</v>
      </c>
    </row>
    <row r="68" spans="3:11" x14ac:dyDescent="0.25">
      <c r="C68" s="96" t="s">
        <v>110</v>
      </c>
      <c r="D68" s="147">
        <v>1</v>
      </c>
      <c r="E68" s="97">
        <v>8000</v>
      </c>
      <c r="F68" s="94">
        <f t="shared" si="5"/>
        <v>8000</v>
      </c>
      <c r="G68" s="156" t="s">
        <v>711</v>
      </c>
      <c r="H68" s="98" t="s">
        <v>471</v>
      </c>
      <c r="I68" s="95" t="str">
        <f>VLOOKUP(H68,Presupuesto!$B$11:$C$565,2,0)</f>
        <v>EQUIPOS VARIOS DE OFICINA</v>
      </c>
      <c r="J68" s="95" t="str">
        <f t="shared" si="6"/>
        <v>Gestión Administrativa y  financiera en apoyo al Desarrollo Académico</v>
      </c>
      <c r="K68" s="95" t="s">
        <v>720</v>
      </c>
    </row>
    <row r="69" spans="3:11" x14ac:dyDescent="0.25">
      <c r="C69" s="96"/>
      <c r="D69" s="147"/>
      <c r="E69" s="97"/>
      <c r="F69" s="94">
        <f t="shared" si="5"/>
        <v>0</v>
      </c>
      <c r="G69" s="156"/>
      <c r="H69" s="98"/>
      <c r="I69" s="95"/>
      <c r="J69" s="95"/>
      <c r="K69" s="95"/>
    </row>
    <row r="70" spans="3:11" x14ac:dyDescent="0.25">
      <c r="C70" s="96"/>
      <c r="D70" s="147"/>
      <c r="E70" s="97"/>
      <c r="F70" s="94">
        <f t="shared" si="5"/>
        <v>0</v>
      </c>
      <c r="G70" s="156"/>
      <c r="H70" s="98"/>
      <c r="I70" s="95"/>
      <c r="J70" s="95"/>
      <c r="K70" s="95"/>
    </row>
    <row r="71" spans="3:11" ht="15.75" thickBot="1" x14ac:dyDescent="0.3">
      <c r="C71" s="99"/>
      <c r="D71" s="155"/>
      <c r="E71" s="101"/>
      <c r="F71" s="102">
        <f t="shared" si="5"/>
        <v>0</v>
      </c>
      <c r="G71" s="157"/>
      <c r="H71" s="103"/>
      <c r="I71" s="103"/>
      <c r="J71" s="103"/>
      <c r="K71" s="120"/>
    </row>
    <row r="72" spans="3:11" ht="14.25" customHeight="1" thickBot="1" x14ac:dyDescent="0.3"/>
    <row r="73" spans="3:11" s="424" customFormat="1" ht="14.25" customHeight="1" thickBot="1" x14ac:dyDescent="0.3">
      <c r="C73" s="725" t="s">
        <v>2204</v>
      </c>
      <c r="D73" s="726"/>
      <c r="E73" s="726"/>
      <c r="F73" s="726"/>
      <c r="G73" s="726"/>
      <c r="H73" s="726"/>
      <c r="I73" s="726"/>
      <c r="J73" s="726"/>
      <c r="K73" s="726"/>
    </row>
    <row r="74" spans="3:11" ht="15.75" thickBot="1" x14ac:dyDescent="0.3">
      <c r="C74" s="424"/>
      <c r="D74" s="424"/>
      <c r="E74" s="424"/>
      <c r="F74" s="424"/>
      <c r="G74" s="413"/>
      <c r="H74" s="424"/>
      <c r="I74" s="424"/>
      <c r="J74" s="424"/>
      <c r="K74" s="424"/>
    </row>
    <row r="75" spans="3:11" ht="15.75" thickBot="1" x14ac:dyDescent="0.3">
      <c r="C75" s="29" t="s">
        <v>1308</v>
      </c>
      <c r="D75" s="30">
        <f>SUM(F82:F86)</f>
        <v>10000</v>
      </c>
      <c r="E75" s="172"/>
      <c r="F75" s="172"/>
      <c r="G75" s="78"/>
      <c r="H75" s="172"/>
      <c r="I75" s="172"/>
      <c r="J75" s="424"/>
      <c r="K75" s="424"/>
    </row>
    <row r="76" spans="3:11" x14ac:dyDescent="0.25">
      <c r="C76" s="69"/>
      <c r="D76" s="31"/>
      <c r="E76" s="91"/>
      <c r="F76" s="91"/>
      <c r="G76" s="91"/>
      <c r="H76" s="75"/>
      <c r="I76" s="75"/>
      <c r="J76" s="75"/>
      <c r="K76" s="109"/>
    </row>
    <row r="77" spans="3:11" x14ac:dyDescent="0.25">
      <c r="C77" s="69"/>
      <c r="D77" s="31"/>
      <c r="E77" s="91"/>
      <c r="F77" s="91"/>
      <c r="G77" s="91"/>
      <c r="H77" s="75"/>
      <c r="I77" s="75"/>
      <c r="J77" s="75"/>
      <c r="K77" s="109"/>
    </row>
    <row r="78" spans="3:11" ht="15.75" x14ac:dyDescent="0.25">
      <c r="C78" s="195" t="s">
        <v>1309</v>
      </c>
      <c r="D78" s="343" t="s">
        <v>2202</v>
      </c>
      <c r="E78" s="91"/>
      <c r="F78" s="91"/>
      <c r="G78" s="91"/>
      <c r="H78" s="75"/>
      <c r="I78" s="75"/>
      <c r="J78" s="75"/>
      <c r="K78" s="109"/>
    </row>
    <row r="79" spans="3:11" ht="18.75" x14ac:dyDescent="0.25">
      <c r="C79" s="202" t="str">
        <f>IFERROR(VLOOKUP(D78,'[1]1. Desarrollo e Innov. Curricu.'!$F:$G,2,FALSE),IFERROR(VLOOKUP(D78,'[1]2. Investigación Científica'!$F:$G,2,FALSE),IFERROR(VLOOKUP(D78,'[1]3. Vinculación Univ. Sociedad'!$F:$G,2,FALSE),IFERROR(VLOOKUP(D78,'[1]4. Docencia y Profesorado Univ.'!$F:$G,2,FALSE),IFERROR(VLOOKUP(D78,'[1]5. Estudiantes y Graduados'!$F:$G,2,FALSE),IFERROR(VLOOKUP(D78,'[1]11. Gestion Administrativa'!$F:$G,2,FALSE),IFERROR(VLOOKUP(D78,'[1]13. Gestión Académica'!$F:$G,2,FALSE),IFERROR(VLOOKUP(D78,'[1]9. Asegura. de la Calid. y M'!$F:$G,2,FALSE),IFERROR(VLOOKUP(D78,'[1]6. Gestión del Conocimiento'!$F:$G,2,FALSE),IFERROR(VLOOKUP(D78,'[1]15. Gobernabilidad y Proceso...'!$F:$G,2,FALSE),IFERROR(VLOOKUP(D78,'[1]12. Gestión del Talento Humano'!$F:$G,2,FALSE),IFERROR(VLOOKUP(D78,'[1]14. Internacional... de la E.S.'!$F:$G,2,FALSE),IFERROR(VLOOKUP(D78,'[1]10. Posgrado'!$F:$G,2,FALSE),IFERROR(VLOOKUP(D78,'[1]17. Gestión TIC'!$F:$G,2,FALSE),IFERROR(VLOOKUP(D78,'[1]16. Desa. del Sistema Educ.Sup.'!$F:$G,2,FALSE),IFERROR(VLOOKUP(D78,'[1]8. Cultura de Inno. Insti...'!$F:$G,2,FALSE),VLOOKUP(D78,'[1]7. Lo Esencial de la Reforma U.'!$F:$G,2,0)))))))))))))))))</f>
        <v>Fortalecer las colecciones bibliográficas y centros de documentación de la LAAF.</v>
      </c>
      <c r="D79" s="31"/>
      <c r="E79" s="91"/>
      <c r="F79" s="91"/>
      <c r="G79" s="91"/>
      <c r="H79" s="75"/>
      <c r="I79" s="75"/>
      <c r="J79" s="75"/>
      <c r="K79" s="109"/>
    </row>
    <row r="80" spans="3:11" ht="15.75" thickBot="1" x14ac:dyDescent="0.3">
      <c r="C80" s="69"/>
      <c r="D80" s="31"/>
      <c r="E80" s="91"/>
      <c r="F80" s="91"/>
      <c r="G80" s="91"/>
      <c r="H80" s="75"/>
      <c r="I80" s="75"/>
      <c r="J80" s="75"/>
      <c r="K80" s="109"/>
    </row>
    <row r="81" spans="3:11" ht="30.75" thickBot="1" x14ac:dyDescent="0.3">
      <c r="C81" s="122" t="s">
        <v>1310</v>
      </c>
      <c r="D81" s="124" t="s">
        <v>98</v>
      </c>
      <c r="E81" s="124" t="s">
        <v>1312</v>
      </c>
      <c r="F81" s="123" t="s">
        <v>1313</v>
      </c>
      <c r="G81" s="129" t="s">
        <v>1314</v>
      </c>
      <c r="H81" s="124" t="s">
        <v>1315</v>
      </c>
      <c r="I81" s="124" t="s">
        <v>710</v>
      </c>
      <c r="J81" s="124" t="s">
        <v>1316</v>
      </c>
      <c r="K81" s="124" t="s">
        <v>1317</v>
      </c>
    </row>
    <row r="82" spans="3:11" x14ac:dyDescent="0.25">
      <c r="C82" s="92"/>
      <c r="D82" s="154"/>
      <c r="E82" s="93"/>
      <c r="F82" s="94"/>
      <c r="G82" s="629"/>
      <c r="H82" s="95"/>
      <c r="I82" s="95"/>
      <c r="J82" s="210"/>
      <c r="K82" s="95"/>
    </row>
    <row r="83" spans="3:11" x14ac:dyDescent="0.25">
      <c r="C83" s="96" t="s">
        <v>106</v>
      </c>
      <c r="D83" s="147">
        <v>2</v>
      </c>
      <c r="E83" s="97">
        <v>1000</v>
      </c>
      <c r="F83" s="94">
        <f t="shared" ref="F83:F84" si="7">D83*E83</f>
        <v>2000</v>
      </c>
      <c r="G83" s="159" t="s">
        <v>711</v>
      </c>
      <c r="H83" s="98" t="s">
        <v>469</v>
      </c>
      <c r="I83" s="95" t="str">
        <f>VLOOKUP(H83,[1]Presupuesto!$B$11:$C$565,2,0)</f>
        <v>MUEBLES VARIOS DE OFICINA</v>
      </c>
      <c r="J83" s="95" t="s">
        <v>60</v>
      </c>
      <c r="K83" s="95" t="s">
        <v>720</v>
      </c>
    </row>
    <row r="84" spans="3:11" x14ac:dyDescent="0.25">
      <c r="C84" s="96" t="s">
        <v>110</v>
      </c>
      <c r="D84" s="147">
        <v>1</v>
      </c>
      <c r="E84" s="97">
        <v>8000</v>
      </c>
      <c r="F84" s="94">
        <f t="shared" si="7"/>
        <v>8000</v>
      </c>
      <c r="G84" s="159" t="s">
        <v>711</v>
      </c>
      <c r="H84" s="98" t="s">
        <v>471</v>
      </c>
      <c r="I84" s="95" t="str">
        <f>VLOOKUP(H84,[1]Presupuesto!$B$11:$C$565,2,0)</f>
        <v>EQUIPOS VARIOS DE OFICINA</v>
      </c>
      <c r="J84" s="95" t="s">
        <v>60</v>
      </c>
      <c r="K84" s="95" t="s">
        <v>720</v>
      </c>
    </row>
    <row r="85" spans="3:11" x14ac:dyDescent="0.25">
      <c r="C85" s="96"/>
      <c r="D85" s="147"/>
      <c r="E85" s="97"/>
      <c r="F85" s="94"/>
      <c r="G85" s="159"/>
      <c r="H85" s="98"/>
      <c r="I85" s="95"/>
      <c r="J85" s="95"/>
      <c r="K85" s="95"/>
    </row>
    <row r="86" spans="3:11" ht="15.75" thickBot="1" x14ac:dyDescent="0.3">
      <c r="C86" s="99"/>
      <c r="D86" s="155"/>
      <c r="E86" s="101"/>
      <c r="F86" s="102"/>
      <c r="G86" s="625"/>
      <c r="H86" s="103"/>
      <c r="I86" s="103"/>
      <c r="J86" s="103"/>
      <c r="K86" s="120"/>
    </row>
    <row r="88" spans="3:11" x14ac:dyDescent="0.25">
      <c r="C88" s="316"/>
      <c r="D88" s="317"/>
      <c r="E88" s="318"/>
      <c r="F88" s="318"/>
      <c r="G88" s="319"/>
      <c r="H88" s="318"/>
      <c r="I88" s="318"/>
      <c r="J88" s="151"/>
      <c r="K88" s="151"/>
    </row>
    <row r="89" spans="3:11" ht="18.75" x14ac:dyDescent="0.25">
      <c r="C89" s="720" t="s">
        <v>2209</v>
      </c>
      <c r="D89" s="721"/>
      <c r="E89" s="721"/>
      <c r="F89" s="721"/>
      <c r="G89" s="721"/>
      <c r="H89" s="721"/>
      <c r="I89" s="721"/>
      <c r="J89" s="721"/>
      <c r="K89" s="721"/>
    </row>
    <row r="90" spans="3:11" ht="15.75" thickBot="1" x14ac:dyDescent="0.3"/>
    <row r="91" spans="3:11" ht="15.75" thickBot="1" x14ac:dyDescent="0.3">
      <c r="C91" s="29" t="s">
        <v>1308</v>
      </c>
      <c r="D91" s="30">
        <f>SUM(F98:F101)</f>
        <v>82600</v>
      </c>
      <c r="E91" s="172"/>
      <c r="F91" s="172"/>
      <c r="G91" s="78"/>
      <c r="H91" s="172"/>
      <c r="I91" s="172"/>
      <c r="J91" s="424"/>
      <c r="K91" s="424"/>
    </row>
    <row r="92" spans="3:11" x14ac:dyDescent="0.25">
      <c r="C92" s="69"/>
      <c r="D92" s="31"/>
      <c r="E92" s="91"/>
      <c r="F92" s="91"/>
      <c r="G92" s="91"/>
      <c r="H92" s="75"/>
      <c r="I92" s="75"/>
      <c r="J92" s="75"/>
      <c r="K92" s="109"/>
    </row>
    <row r="93" spans="3:11" x14ac:dyDescent="0.25">
      <c r="C93" s="69"/>
      <c r="D93" s="31"/>
      <c r="E93" s="91"/>
      <c r="F93" s="91"/>
      <c r="G93" s="91"/>
      <c r="H93" s="75"/>
      <c r="I93" s="75"/>
      <c r="J93" s="75"/>
      <c r="K93" s="109"/>
    </row>
    <row r="94" spans="3:11" ht="15.75" x14ac:dyDescent="0.25">
      <c r="C94" s="195" t="s">
        <v>1309</v>
      </c>
      <c r="D94" s="343" t="s">
        <v>1853</v>
      </c>
      <c r="E94" s="91"/>
      <c r="F94" s="91"/>
      <c r="G94" s="91"/>
      <c r="H94" s="75"/>
      <c r="I94" s="75"/>
      <c r="J94" s="75"/>
      <c r="K94" s="109"/>
    </row>
    <row r="95" spans="3:11" ht="18.75" x14ac:dyDescent="0.25">
      <c r="C95" s="202" t="str">
        <f>IFERROR(VLOOKUP(D94,'[5]1. Desarrollo e Innov. Curricu.'!$F:$G,2,FALSE),IFERROR(VLOOKUP(D94,'[5]2. Investigación Científica'!$F:$G,2,FALSE),IFERROR(VLOOKUP(D94,'[5]3. Vinculación Univ. Sociedad'!$F:$G,2,FALSE),IFERROR(VLOOKUP(D94,'[5]4. Docencia y Profesorado Univ.'!$F:$G,2,FALSE),IFERROR(VLOOKUP(D94,'[5]5. Estudiantes y Graduados'!$F:$G,2,FALSE),IFERROR(VLOOKUP(D94,'[5]11. Gestion Administrativa'!$F:$G,2,FALSE),IFERROR(VLOOKUP(D94,'[5]13. Gestión Académica'!$F:$G,2,FALSE),IFERROR(VLOOKUP(D94,'[5]9. Asegura. de la Calid. y M'!$F:$G,2,FALSE),IFERROR(VLOOKUP(D94,'[5]6. Gestión del Conocimiento'!$F:$G,2,FALSE),IFERROR(VLOOKUP(D94,'[5]15. Gobernabilidad y Proceso...'!$F:$G,2,FALSE),IFERROR(VLOOKUP(D94,'[5]12. Gestión del Talento Humano'!$F:$G,2,FALSE),IFERROR(VLOOKUP(D94,'[5]14. Internacional... de la E.S.'!$F:$G,2,FALSE),IFERROR(VLOOKUP(D94,'[5]10. Posgrado'!$F:$G,2,FALSE),IFERROR(VLOOKUP(D94,'[5]17. Gestión TIC'!$F:$G,2,FALSE),IFERROR(VLOOKUP(D94,'[5]16. Desa. del Sistema Educ.Sup.'!$F:$G,2,FALSE),IFERROR(VLOOKUP(D94,'[5]8. Cultura de Inno. Insti...'!$F:$G,2,FALSE),VLOOKUP(D94,'[5]7. Lo Esencial de la Reforma U.'!$F:$G,2,0)))))))))))))))))</f>
        <v xml:space="preserve">Fortalecer las colecciones bibliográficas y centros de documentación de la FACES, así como gestionar y mantener acceso al sistema virtual para la obtención de documentos y materiales de trabajo en línea por parte de profesores y estudiantes. </v>
      </c>
      <c r="D95" s="31"/>
      <c r="E95" s="91"/>
      <c r="F95" s="91"/>
      <c r="G95" s="91"/>
      <c r="H95" s="75"/>
      <c r="I95" s="75"/>
      <c r="J95" s="75"/>
      <c r="K95" s="109"/>
    </row>
    <row r="96" spans="3:11" ht="15.75" thickBot="1" x14ac:dyDescent="0.3">
      <c r="C96" s="69"/>
      <c r="D96" s="31"/>
      <c r="E96" s="91"/>
      <c r="F96" s="91"/>
      <c r="G96" s="91"/>
      <c r="H96" s="75"/>
      <c r="I96" s="75"/>
      <c r="J96" s="75"/>
      <c r="K96" s="109"/>
    </row>
    <row r="97" spans="3:11" ht="30.75" thickBot="1" x14ac:dyDescent="0.3">
      <c r="C97" s="122" t="s">
        <v>1310</v>
      </c>
      <c r="D97" s="124" t="s">
        <v>98</v>
      </c>
      <c r="E97" s="124" t="s">
        <v>1312</v>
      </c>
      <c r="F97" s="123" t="s">
        <v>1313</v>
      </c>
      <c r="G97" s="129" t="s">
        <v>1314</v>
      </c>
      <c r="H97" s="124" t="s">
        <v>1315</v>
      </c>
      <c r="I97" s="124" t="s">
        <v>710</v>
      </c>
      <c r="J97" s="124" t="s">
        <v>1316</v>
      </c>
      <c r="K97" s="124" t="s">
        <v>1317</v>
      </c>
    </row>
    <row r="98" spans="3:11" x14ac:dyDescent="0.25">
      <c r="C98" s="96" t="s">
        <v>105</v>
      </c>
      <c r="D98" s="147">
        <v>4</v>
      </c>
      <c r="E98" s="97">
        <v>2400</v>
      </c>
      <c r="F98" s="94">
        <f>D98*E98</f>
        <v>9600</v>
      </c>
      <c r="G98" s="156" t="s">
        <v>711</v>
      </c>
      <c r="H98" s="98" t="s">
        <v>469</v>
      </c>
      <c r="I98" s="95" t="str">
        <f>VLOOKUP(H98,[5]Presupuesto!$B$11:$C$565,2,0)</f>
        <v>MUEBLES VARIOS DE OFICINA</v>
      </c>
      <c r="J98" s="95" t="s">
        <v>60</v>
      </c>
      <c r="K98" s="95" t="s">
        <v>720</v>
      </c>
    </row>
    <row r="99" spans="3:11" x14ac:dyDescent="0.25">
      <c r="C99" s="96" t="s">
        <v>106</v>
      </c>
      <c r="D99" s="147">
        <v>10</v>
      </c>
      <c r="E99" s="97">
        <v>1000</v>
      </c>
      <c r="F99" s="94">
        <f t="shared" ref="F99:F101" si="8">D99*E99</f>
        <v>10000</v>
      </c>
      <c r="G99" s="156" t="s">
        <v>711</v>
      </c>
      <c r="H99" s="98" t="s">
        <v>469</v>
      </c>
      <c r="I99" s="95" t="str">
        <f>VLOOKUP(H99,[5]Presupuesto!$B$11:$C$565,2,0)</f>
        <v>MUEBLES VARIOS DE OFICINA</v>
      </c>
      <c r="J99" s="95" t="s">
        <v>60</v>
      </c>
      <c r="K99" s="95" t="s">
        <v>720</v>
      </c>
    </row>
    <row r="100" spans="3:11" x14ac:dyDescent="0.25">
      <c r="C100" s="96" t="s">
        <v>108</v>
      </c>
      <c r="D100" s="147">
        <v>5</v>
      </c>
      <c r="E100" s="97">
        <v>3000</v>
      </c>
      <c r="F100" s="94">
        <f t="shared" si="8"/>
        <v>15000</v>
      </c>
      <c r="G100" s="156" t="s">
        <v>711</v>
      </c>
      <c r="H100" s="98" t="s">
        <v>469</v>
      </c>
      <c r="I100" s="95" t="str">
        <f>VLOOKUP(H100,[5]Presupuesto!$B$11:$C$565,2,0)</f>
        <v>MUEBLES VARIOS DE OFICINA</v>
      </c>
      <c r="J100" s="95" t="s">
        <v>60</v>
      </c>
      <c r="K100" s="95" t="s">
        <v>720</v>
      </c>
    </row>
    <row r="101" spans="3:11" ht="15.75" thickBot="1" x14ac:dyDescent="0.3">
      <c r="C101" s="99" t="s">
        <v>110</v>
      </c>
      <c r="D101" s="640">
        <v>6</v>
      </c>
      <c r="E101" s="101">
        <v>8000</v>
      </c>
      <c r="F101" s="624">
        <f t="shared" si="8"/>
        <v>48000</v>
      </c>
      <c r="G101" s="313" t="s">
        <v>711</v>
      </c>
      <c r="H101" s="120" t="s">
        <v>471</v>
      </c>
      <c r="I101" s="315" t="str">
        <f>VLOOKUP(H101,[5]Presupuesto!$B$11:$C$565,2,0)</f>
        <v>EQUIPOS VARIOS DE OFICINA</v>
      </c>
      <c r="J101" s="315" t="s">
        <v>60</v>
      </c>
      <c r="K101" s="315" t="s">
        <v>720</v>
      </c>
    </row>
  </sheetData>
  <mergeCells count="6">
    <mergeCell ref="C89:K89"/>
    <mergeCell ref="C73:K73"/>
    <mergeCell ref="C8:K8"/>
    <mergeCell ref="C29:K29"/>
    <mergeCell ref="C44:K44"/>
    <mergeCell ref="C34:K34"/>
  </mergeCells>
  <dataValidations count="8">
    <dataValidation type="list" allowBlank="1" showInputMessage="1" showErrorMessage="1" errorTitle="¡Ingreso Invalido!" error="Seleccione una opción de la lista" promptTitle="Tipo de Presupuesto" prompt="Seleccione una opción de la lista" sqref="G37:G42 G53:G56 G66:G71 G82:G86 G19:G26">
      <formula1>$Q$2:$R$2</formula1>
    </dataValidation>
    <dataValidation type="list" allowBlank="1" showInputMessage="1" showErrorMessage="1" errorTitle="¡Ingreso Inválido!" error="Seleccione una opción de la lista" promptTitle="Mes Requerido" prompt="Seleccione el mes en el que requiere el recurso." sqref="K37:K42 K53:K56 K66:K71 K19:K26">
      <formula1>$T$2:$AE$2</formula1>
    </dataValidation>
    <dataValidation type="list" allowBlank="1" showInputMessage="1" showErrorMessage="1" errorTitle="¡Ingreso Inválido!" error="Seleccione una opción de la lista." promptTitle="Dimensión Estratégica" prompt="Seleccione una opción de la lista." sqref="J37:J42 J53:J56 J66:J71 J19:J26">
      <formula1>$A$2:$P$2</formula1>
    </dataValidation>
    <dataValidation type="list" allowBlank="1" showInputMessage="1" showErrorMessage="1" errorTitle="¡Ingreso Inválido!" error="Verifique el valor ingresado." promptTitle="Objeto de Gasto" prompt="Ingrese el Objeto de Gasto." sqref="H37:H42 H53:H56 H66:H71 H19:H26">
      <formula1>$A$1:$ST$1</formula1>
    </dataValidation>
    <dataValidation type="list" allowBlank="1" showInputMessage="1" showErrorMessage="1" errorTitle="¡Ingreso Inválido!" error="Verifique el valor ingresado." promptTitle="Objeto de Gasto" prompt="Ingrese el Objeto de Gasto." sqref="H82:H86 H98:H101">
      <formula1>$A$1:$SU$1</formula1>
    </dataValidation>
    <dataValidation type="list" allowBlank="1" showInputMessage="1" showErrorMessage="1" errorTitle="¡Ingreso Inválido!" error="Seleccione una opción de la lista." promptTitle="Dimensión Estratégica" prompt="Seleccione una opción de la lista." sqref="J82:J86 J98:J101">
      <formula1>$A$2:$Q$2</formula1>
    </dataValidation>
    <dataValidation type="list" allowBlank="1" showInputMessage="1" showErrorMessage="1" errorTitle="¡Ingreso Inválido!" error="Seleccione una opción de la lista" promptTitle="Mes Requerido" prompt="Seleccione el mes en el que requiere el recurso." sqref="K82:K86 K98:K101">
      <formula1>$U$2:$AF$2</formula1>
    </dataValidation>
    <dataValidation type="list" allowBlank="1" showInputMessage="1" showErrorMessage="1" errorTitle="¡Ingreso Invalido!" error="Seleccione una opción de la lista" promptTitle="Tipo de Presupuesto" prompt="Seleccione una opción de la lista" sqref="G98:G101">
      <formula1>$R$2:$S$2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35"/>
  <sheetViews>
    <sheetView showGridLines="0" topLeftCell="C130" zoomScale="60" zoomScaleNormal="60" workbookViewId="0">
      <selection activeCell="C136" sqref="C136:L151"/>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24.2851562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74</v>
      </c>
      <c r="M2" s="425" t="s">
        <v>77</v>
      </c>
      <c r="N2" s="425" t="s">
        <v>78</v>
      </c>
      <c r="O2" s="425" t="s">
        <v>79</v>
      </c>
      <c r="P2" s="425" t="s">
        <v>80</v>
      </c>
      <c r="Q2" s="425" t="s">
        <v>81</v>
      </c>
      <c r="R2" s="420" t="str">
        <f>+Presupuesto!D11</f>
        <v>Recurrente</v>
      </c>
      <c r="S2" s="420" t="str">
        <f>+Presupuesto!E11</f>
        <v>Programa / Proyecto 2018</v>
      </c>
      <c r="T2" s="425"/>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415" t="s">
        <v>1265</v>
      </c>
      <c r="AI2" s="415" t="s">
        <v>1266</v>
      </c>
      <c r="AJ2" s="415" t="s">
        <v>1267</v>
      </c>
      <c r="AK2" s="415" t="s">
        <v>1268</v>
      </c>
      <c r="AL2" s="415" t="s">
        <v>1269</v>
      </c>
      <c r="AM2" s="415" t="s">
        <v>1270</v>
      </c>
      <c r="AN2" s="415" t="s">
        <v>1271</v>
      </c>
      <c r="AO2" s="415" t="s">
        <v>1272</v>
      </c>
      <c r="AP2" s="415" t="s">
        <v>1273</v>
      </c>
      <c r="AQ2" s="415" t="s">
        <v>1274</v>
      </c>
      <c r="AR2" s="415" t="s">
        <v>1275</v>
      </c>
      <c r="AS2" s="415" t="s">
        <v>1276</v>
      </c>
      <c r="AT2" s="415" t="s">
        <v>1277</v>
      </c>
      <c r="AU2" s="415" t="s">
        <v>1278</v>
      </c>
      <c r="AV2" s="415" t="s">
        <v>1279</v>
      </c>
      <c r="AW2" s="415" t="s">
        <v>1280</v>
      </c>
      <c r="AX2" s="415" t="s">
        <v>1281</v>
      </c>
      <c r="AY2" s="415" t="s">
        <v>1282</v>
      </c>
      <c r="AZ2" s="415" t="s">
        <v>1283</v>
      </c>
      <c r="BA2" s="415" t="s">
        <v>1284</v>
      </c>
      <c r="BB2" s="415" t="s">
        <v>1285</v>
      </c>
      <c r="BC2" s="415" t="s">
        <v>1286</v>
      </c>
      <c r="BD2" s="415" t="s">
        <v>1287</v>
      </c>
      <c r="BE2" s="415" t="s">
        <v>1288</v>
      </c>
      <c r="BF2" s="415" t="s">
        <v>1289</v>
      </c>
      <c r="BG2" s="415" t="s">
        <v>1290</v>
      </c>
      <c r="BH2" s="415" t="s">
        <v>1291</v>
      </c>
      <c r="BI2" s="415" t="s">
        <v>1292</v>
      </c>
      <c r="BJ2" s="415" t="s">
        <v>1293</v>
      </c>
      <c r="BK2" s="415" t="s">
        <v>1294</v>
      </c>
      <c r="BL2" s="415" t="s">
        <v>1295</v>
      </c>
      <c r="BM2" s="415" t="s">
        <v>1296</v>
      </c>
      <c r="BN2" s="415" t="s">
        <v>1297</v>
      </c>
      <c r="BO2" s="415" t="s">
        <v>1298</v>
      </c>
      <c r="BP2" s="415" t="s">
        <v>1299</v>
      </c>
      <c r="BQ2" s="415" t="s">
        <v>1300</v>
      </c>
      <c r="BR2" s="415" t="s">
        <v>1301</v>
      </c>
      <c r="BS2" s="415" t="s">
        <v>1302</v>
      </c>
      <c r="BT2" s="415" t="s">
        <v>1303</v>
      </c>
      <c r="BU2" s="415" t="s">
        <v>1304</v>
      </c>
      <c r="BV2" s="425"/>
      <c r="BW2" s="425"/>
      <c r="BX2" s="425"/>
      <c r="BY2" s="425"/>
      <c r="BZ2" s="425"/>
      <c r="CA2" s="425"/>
      <c r="CB2" s="425" t="s">
        <v>116</v>
      </c>
      <c r="CC2" s="425" t="s">
        <v>117</v>
      </c>
      <c r="CD2" s="425" t="s">
        <v>118</v>
      </c>
      <c r="CE2" s="425" t="s">
        <v>119</v>
      </c>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hidden="1" x14ac:dyDescent="0.25">
      <c r="A3" s="424"/>
      <c r="B3" s="424"/>
      <c r="C3" s="424"/>
      <c r="D3" s="424"/>
      <c r="E3" s="424"/>
      <c r="F3" s="424"/>
      <c r="G3" s="413"/>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16">
        <v>2500</v>
      </c>
      <c r="AI3" s="416">
        <v>1900</v>
      </c>
      <c r="AJ3" s="416">
        <v>1650</v>
      </c>
      <c r="AK3" s="416">
        <v>1580</v>
      </c>
      <c r="AL3" s="416">
        <v>2250</v>
      </c>
      <c r="AM3" s="416">
        <v>1650</v>
      </c>
      <c r="AN3" s="416">
        <v>1400</v>
      </c>
      <c r="AO3" s="417">
        <v>1340</v>
      </c>
      <c r="AP3" s="417">
        <v>2000</v>
      </c>
      <c r="AQ3" s="417">
        <v>1400</v>
      </c>
      <c r="AR3" s="417">
        <v>1150</v>
      </c>
      <c r="AS3" s="417">
        <v>1100</v>
      </c>
      <c r="AT3" s="417">
        <v>1750</v>
      </c>
      <c r="AU3" s="417">
        <v>1150</v>
      </c>
      <c r="AV3" s="417">
        <v>900</v>
      </c>
      <c r="AW3" s="417">
        <v>860</v>
      </c>
      <c r="AX3" s="417">
        <v>1200</v>
      </c>
      <c r="AY3" s="418">
        <v>900</v>
      </c>
      <c r="AZ3" s="418">
        <v>650</v>
      </c>
      <c r="BA3" s="418">
        <v>620</v>
      </c>
      <c r="BB3" s="416">
        <f>+'Cuadro Resumen'!C213</f>
        <v>6045.3105000000005</v>
      </c>
      <c r="BC3" s="416">
        <f>+'Cuadro Resumen'!D213</f>
        <v>5571.1684999999998</v>
      </c>
      <c r="BD3" s="416">
        <f>+'Cuadro Resumen'!E213</f>
        <v>7112.13</v>
      </c>
      <c r="BE3" s="416">
        <f>+'Cuadro Resumen'!F213</f>
        <v>6637.9880000000003</v>
      </c>
      <c r="BF3" s="416">
        <f>+'Cuadro Resumen'!C214</f>
        <v>5334.0974999999999</v>
      </c>
      <c r="BG3" s="416">
        <f>+'Cuadro Resumen'!D214</f>
        <v>4859.9555</v>
      </c>
      <c r="BH3" s="416">
        <f>+'Cuadro Resumen'!E214</f>
        <v>6400.9170000000004</v>
      </c>
      <c r="BI3" s="416">
        <f>+'Cuadro Resumen'!F214</f>
        <v>5926.7750000000005</v>
      </c>
      <c r="BJ3" s="417">
        <f>+'Cuadro Resumen'!C215</f>
        <v>4622.8845000000001</v>
      </c>
      <c r="BK3" s="417">
        <f>+'Cuadro Resumen'!D215</f>
        <v>4267.2780000000002</v>
      </c>
      <c r="BL3" s="417">
        <f>+'Cuadro Resumen'!E215</f>
        <v>5689.7039999999997</v>
      </c>
      <c r="BM3" s="417">
        <f>+'Cuadro Resumen'!F215</f>
        <v>5215.5619999999999</v>
      </c>
      <c r="BN3" s="417">
        <f>+'Cuadro Resumen'!C216</f>
        <v>3911.6714999999999</v>
      </c>
      <c r="BO3" s="417">
        <f>+'Cuadro Resumen'!D216</f>
        <v>3556.0650000000001</v>
      </c>
      <c r="BP3" s="417">
        <f>+'Cuadro Resumen'!E216</f>
        <v>4978.491</v>
      </c>
      <c r="BQ3" s="417">
        <f>+'Cuadro Resumen'!F216</f>
        <v>4622.8845000000001</v>
      </c>
      <c r="BR3" s="417">
        <f>+'Cuadro Resumen'!C217</f>
        <v>3437.5295000000001</v>
      </c>
      <c r="BS3" s="417">
        <f>+'Cuadro Resumen'!D217</f>
        <v>3200.4585000000002</v>
      </c>
      <c r="BT3" s="417">
        <f>+'Cuadro Resumen'!E217</f>
        <v>4385.8135000000002</v>
      </c>
      <c r="BU3" s="417">
        <f>+'Cuadro Resumen'!F217</f>
        <v>4030.2069999999999</v>
      </c>
      <c r="BV3" s="424"/>
      <c r="BW3" s="424"/>
      <c r="BX3" s="424"/>
      <c r="BY3" s="424"/>
      <c r="BZ3" s="424"/>
      <c r="CA3" s="424"/>
      <c r="CB3" s="424">
        <v>35000</v>
      </c>
      <c r="CC3" s="424">
        <v>15000</v>
      </c>
      <c r="CD3" s="424">
        <v>35000</v>
      </c>
      <c r="CE3" s="424">
        <v>15000</v>
      </c>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row>
    <row r="4" spans="1:515" ht="15.75" thickBot="1" x14ac:dyDescent="0.3">
      <c r="A4" s="424"/>
      <c r="B4" s="424"/>
      <c r="C4" s="424"/>
      <c r="D4" s="424"/>
      <c r="E4" s="424"/>
      <c r="F4" s="424"/>
      <c r="G4" s="413"/>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row>
    <row r="5" spans="1:515" ht="53.25" thickBot="1" x14ac:dyDescent="0.3">
      <c r="A5" s="424"/>
      <c r="B5" s="424"/>
      <c r="C5" s="86" t="s">
        <v>1334</v>
      </c>
      <c r="D5" s="192">
        <f>SUMIF(C:C,$C$10,D:D)</f>
        <v>5625000</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7" spans="1:515" ht="15.75" thickBot="1" x14ac:dyDescent="0.3"/>
    <row r="8" spans="1:515" ht="19.5" thickBot="1" x14ac:dyDescent="0.3">
      <c r="A8" s="424"/>
      <c r="B8" s="424"/>
      <c r="C8" s="729" t="s">
        <v>2055</v>
      </c>
      <c r="D8" s="730"/>
      <c r="E8" s="730"/>
      <c r="F8" s="730"/>
      <c r="G8" s="730"/>
      <c r="H8" s="730"/>
      <c r="I8" s="730"/>
      <c r="J8" s="730"/>
      <c r="K8" s="730"/>
      <c r="L8" s="731"/>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424"/>
      <c r="C9" s="104"/>
      <c r="D9" s="104"/>
      <c r="E9" s="104"/>
      <c r="F9" s="104"/>
      <c r="G9" s="77"/>
      <c r="H9" s="104"/>
      <c r="I9" s="10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customHeight="1" thickBot="1" x14ac:dyDescent="0.3">
      <c r="A10" s="424"/>
      <c r="B10" s="91"/>
      <c r="C10" s="29" t="s">
        <v>1308</v>
      </c>
      <c r="D10" s="105">
        <f>SUM(F17:F26)</f>
        <v>329000</v>
      </c>
      <c r="E10" s="424"/>
      <c r="F10" s="69"/>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ht="15" customHeight="1" x14ac:dyDescent="0.25">
      <c r="A11" s="424"/>
      <c r="B11" s="91"/>
      <c r="C11" s="69"/>
      <c r="D11" s="31"/>
      <c r="E11" s="91"/>
      <c r="F11" s="91"/>
      <c r="G11" s="91"/>
      <c r="H11" s="75"/>
      <c r="I11" s="75"/>
      <c r="J11" s="75"/>
      <c r="K11" s="10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ht="15" customHeight="1" x14ac:dyDescent="0.25">
      <c r="A12" s="424"/>
      <c r="B12" s="91"/>
      <c r="C12" s="69"/>
      <c r="D12" s="31"/>
      <c r="E12" s="91"/>
      <c r="F12" s="91"/>
      <c r="G12" s="91"/>
      <c r="H12" s="75"/>
      <c r="I12" s="75"/>
      <c r="J12" s="75"/>
      <c r="K12" s="109"/>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5.75" customHeight="1" x14ac:dyDescent="0.25">
      <c r="A13" s="424"/>
      <c r="B13" s="91"/>
      <c r="C13" s="195" t="s">
        <v>1309</v>
      </c>
      <c r="D13" s="343" t="s">
        <v>1913</v>
      </c>
      <c r="E13" s="91"/>
      <c r="F13" s="91"/>
      <c r="G13" s="91"/>
      <c r="H13" s="75"/>
      <c r="I13" s="75"/>
      <c r="J13" s="75"/>
      <c r="K13" s="10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ht="18.75" customHeight="1" x14ac:dyDescent="0.25">
      <c r="A14" s="424"/>
      <c r="B14" s="91"/>
      <c r="C14" s="202"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14" s="31"/>
      <c r="E14" s="91"/>
      <c r="F14" s="91"/>
      <c r="G14" s="91"/>
      <c r="H14" s="75"/>
      <c r="I14" s="75"/>
      <c r="J14" s="75"/>
      <c r="K14" s="10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15" customHeight="1" x14ac:dyDescent="0.25">
      <c r="A15" s="424"/>
      <c r="B15" s="91"/>
      <c r="C15" s="424"/>
      <c r="D15" s="424"/>
      <c r="E15" s="424"/>
      <c r="F15" s="91"/>
      <c r="G15" s="75"/>
      <c r="H15" s="75"/>
      <c r="I15" s="75"/>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32.25" customHeight="1" thickBot="1" x14ac:dyDescent="0.3">
      <c r="A16" s="424"/>
      <c r="B16" s="91"/>
      <c r="C16" s="145" t="s">
        <v>1310</v>
      </c>
      <c r="D16" s="145" t="s">
        <v>98</v>
      </c>
      <c r="E16" s="145" t="s">
        <v>1312</v>
      </c>
      <c r="F16" s="146" t="s">
        <v>1313</v>
      </c>
      <c r="G16" s="146" t="s">
        <v>1314</v>
      </c>
      <c r="H16" s="145" t="s">
        <v>1315</v>
      </c>
      <c r="I16" s="145" t="s">
        <v>710</v>
      </c>
      <c r="J16" s="145" t="s">
        <v>1316</v>
      </c>
      <c r="K16" s="145" t="s">
        <v>1317</v>
      </c>
      <c r="L16" s="145" t="s">
        <v>1335</v>
      </c>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2:12" x14ac:dyDescent="0.25">
      <c r="B17" s="91"/>
      <c r="C17" s="288" t="s">
        <v>119</v>
      </c>
      <c r="D17" s="605">
        <v>4</v>
      </c>
      <c r="E17" s="309">
        <f>HLOOKUP($C17,$CB$2:$CE$3,2,0)</f>
        <v>15000</v>
      </c>
      <c r="F17" s="94">
        <f>D17*E17</f>
        <v>60000</v>
      </c>
      <c r="G17" s="160" t="s">
        <v>711</v>
      </c>
      <c r="H17" s="95" t="s">
        <v>487</v>
      </c>
      <c r="I17" s="95" t="str">
        <f>VLOOKUP(H17,Presupuesto!$B$11:$C$565,2,0)</f>
        <v>EQUIPO DE COMPUTACION</v>
      </c>
      <c r="J17" s="210" t="s">
        <v>73</v>
      </c>
      <c r="K17" s="95" t="s">
        <v>718</v>
      </c>
      <c r="L17" s="95"/>
    </row>
    <row r="18" spans="2:12" x14ac:dyDescent="0.25">
      <c r="B18" s="91"/>
      <c r="C18" s="288" t="s">
        <v>116</v>
      </c>
      <c r="D18" s="606">
        <v>2</v>
      </c>
      <c r="E18" s="692">
        <f>HLOOKUP($C18,$CB$2:$CE$3,2,0)</f>
        <v>35000</v>
      </c>
      <c r="F18" s="94">
        <f>D18*E18</f>
        <v>70000</v>
      </c>
      <c r="G18" s="160" t="s">
        <v>711</v>
      </c>
      <c r="H18" s="98" t="s">
        <v>487</v>
      </c>
      <c r="I18" s="98" t="str">
        <f>VLOOKUP(H18,Presupuesto!$B$11:$C$565,2,0)</f>
        <v>EQUIPO DE COMPUTACION</v>
      </c>
      <c r="J18" s="95" t="str">
        <f t="shared" ref="J18:J25" si="0">$J$17</f>
        <v>Gestión Administrativa y  financiera en apoyo al Desarrollo Académico</v>
      </c>
      <c r="K18" s="95" t="s">
        <v>719</v>
      </c>
      <c r="L18" s="95"/>
    </row>
    <row r="19" spans="2:12" x14ac:dyDescent="0.25">
      <c r="B19" s="91"/>
      <c r="C19" s="96" t="s">
        <v>121</v>
      </c>
      <c r="D19" s="606">
        <v>1</v>
      </c>
      <c r="E19" s="97">
        <v>4000</v>
      </c>
      <c r="F19" s="94">
        <f t="shared" ref="F19:F26" si="1">D19*E19</f>
        <v>4000</v>
      </c>
      <c r="G19" s="160" t="s">
        <v>711</v>
      </c>
      <c r="H19" s="98" t="s">
        <v>470</v>
      </c>
      <c r="I19" s="98" t="str">
        <f>VLOOKUP(H19,Presupuesto!$B$11:$C$565,2,0)</f>
        <v>EQUIPOS VARIOS DE OFICINA</v>
      </c>
      <c r="J19" s="95" t="str">
        <f t="shared" si="0"/>
        <v>Gestión Administrativa y  financiera en apoyo al Desarrollo Académico</v>
      </c>
      <c r="K19" s="95" t="s">
        <v>720</v>
      </c>
      <c r="L19" s="95"/>
    </row>
    <row r="20" spans="2:12" x14ac:dyDescent="0.25">
      <c r="B20" s="91"/>
      <c r="C20" s="96" t="s">
        <v>123</v>
      </c>
      <c r="D20" s="606">
        <v>1</v>
      </c>
      <c r="E20" s="97">
        <v>5000</v>
      </c>
      <c r="F20" s="94">
        <f t="shared" si="1"/>
        <v>5000</v>
      </c>
      <c r="G20" s="160" t="s">
        <v>711</v>
      </c>
      <c r="H20" s="98" t="s">
        <v>487</v>
      </c>
      <c r="I20" s="98" t="str">
        <f>VLOOKUP(H20,Presupuesto!$B$11:$C$565,2,0)</f>
        <v>EQUIPO DE COMPUTACION</v>
      </c>
      <c r="J20" s="95" t="str">
        <f t="shared" si="0"/>
        <v>Gestión Administrativa y  financiera en apoyo al Desarrollo Académico</v>
      </c>
      <c r="K20" s="95" t="s">
        <v>720</v>
      </c>
      <c r="L20" s="95"/>
    </row>
    <row r="21" spans="2:12" x14ac:dyDescent="0.25">
      <c r="B21" s="91"/>
      <c r="C21" s="96" t="s">
        <v>124</v>
      </c>
      <c r="D21" s="606">
        <v>5</v>
      </c>
      <c r="E21" s="97">
        <v>13000</v>
      </c>
      <c r="F21" s="94">
        <f t="shared" si="1"/>
        <v>65000</v>
      </c>
      <c r="G21" s="160" t="s">
        <v>711</v>
      </c>
      <c r="H21" s="98" t="s">
        <v>478</v>
      </c>
      <c r="I21" s="98" t="str">
        <f>VLOOKUP(H21,Presupuesto!$B$11:$C$565,2,0)</f>
        <v>EQUIPO DE TRANSPORTE TRACCION Y ELEVACION</v>
      </c>
      <c r="J21" s="95" t="str">
        <f t="shared" si="0"/>
        <v>Gestión Administrativa y  financiera en apoyo al Desarrollo Académico</v>
      </c>
      <c r="K21" s="95" t="s">
        <v>720</v>
      </c>
      <c r="L21" s="95"/>
    </row>
    <row r="22" spans="2:12" x14ac:dyDescent="0.25">
      <c r="B22" s="91"/>
      <c r="C22" s="96" t="s">
        <v>125</v>
      </c>
      <c r="D22" s="606">
        <v>1</v>
      </c>
      <c r="E22" s="97">
        <v>15000</v>
      </c>
      <c r="F22" s="94">
        <f t="shared" si="1"/>
        <v>15000</v>
      </c>
      <c r="G22" s="160" t="s">
        <v>711</v>
      </c>
      <c r="H22" s="98" t="s">
        <v>478</v>
      </c>
      <c r="I22" s="98" t="str">
        <f>VLOOKUP(H22,Presupuesto!$B$11:$C$565,2,0)</f>
        <v>EQUIPO DE TRANSPORTE TRACCION Y ELEVACION</v>
      </c>
      <c r="J22" s="95" t="str">
        <f t="shared" si="0"/>
        <v>Gestión Administrativa y  financiera en apoyo al Desarrollo Académico</v>
      </c>
      <c r="K22" s="95" t="s">
        <v>720</v>
      </c>
      <c r="L22" s="95"/>
    </row>
    <row r="23" spans="2:12" x14ac:dyDescent="0.25">
      <c r="B23" s="424"/>
      <c r="C23" s="96" t="s">
        <v>127</v>
      </c>
      <c r="D23" s="606">
        <v>10</v>
      </c>
      <c r="E23" s="97">
        <v>10000</v>
      </c>
      <c r="F23" s="94">
        <f t="shared" si="1"/>
        <v>100000</v>
      </c>
      <c r="G23" s="160" t="s">
        <v>711</v>
      </c>
      <c r="H23" s="98" t="s">
        <v>506</v>
      </c>
      <c r="I23" s="98" t="str">
        <f>VLOOKUP(H23,Presupuesto!$B$11:$C$565,2,0)</f>
        <v>APLICACIONES INFORMATICAS</v>
      </c>
      <c r="J23" s="95" t="str">
        <f t="shared" si="0"/>
        <v>Gestión Administrativa y  financiera en apoyo al Desarrollo Académico</v>
      </c>
      <c r="K23" s="95" t="s">
        <v>726</v>
      </c>
      <c r="L23" s="95"/>
    </row>
    <row r="24" spans="2:12" x14ac:dyDescent="0.25">
      <c r="B24" s="424"/>
      <c r="C24" s="106" t="s">
        <v>128</v>
      </c>
      <c r="D24" s="606">
        <v>1</v>
      </c>
      <c r="E24" s="97">
        <v>2000</v>
      </c>
      <c r="F24" s="94">
        <f t="shared" si="1"/>
        <v>2000</v>
      </c>
      <c r="G24" s="160" t="s">
        <v>711</v>
      </c>
      <c r="H24" s="107" t="s">
        <v>487</v>
      </c>
      <c r="I24" s="107" t="str">
        <f>VLOOKUP(H24,Presupuesto!$B$11:$C$565,2,0)</f>
        <v>EQUIPO DE COMPUTACION</v>
      </c>
      <c r="J24" s="95" t="str">
        <f t="shared" si="0"/>
        <v>Gestión Administrativa y  financiera en apoyo al Desarrollo Académico</v>
      </c>
      <c r="K24" s="95" t="s">
        <v>720</v>
      </c>
      <c r="L24" s="95"/>
    </row>
    <row r="25" spans="2:12" x14ac:dyDescent="0.25">
      <c r="B25" s="424"/>
      <c r="C25" s="106" t="s">
        <v>129</v>
      </c>
      <c r="D25" s="606">
        <v>4</v>
      </c>
      <c r="E25" s="97">
        <v>1500</v>
      </c>
      <c r="F25" s="94">
        <f t="shared" si="1"/>
        <v>6000</v>
      </c>
      <c r="G25" s="160" t="s">
        <v>711</v>
      </c>
      <c r="H25" s="107" t="s">
        <v>452</v>
      </c>
      <c r="I25" s="107" t="str">
        <f>VLOOKUP(H25,Presupuesto!$B$11:$C$565,2,0)</f>
        <v>UTILES Y MATERIALES ELECTRICOS</v>
      </c>
      <c r="J25" s="95" t="str">
        <f t="shared" si="0"/>
        <v>Gestión Administrativa y  financiera en apoyo al Desarrollo Académico</v>
      </c>
      <c r="K25" s="95" t="s">
        <v>720</v>
      </c>
      <c r="L25" s="95"/>
    </row>
    <row r="26" spans="2:12" ht="15.75" thickBot="1" x14ac:dyDescent="0.3">
      <c r="B26" s="91"/>
      <c r="C26" s="99" t="s">
        <v>132</v>
      </c>
      <c r="D26" s="155">
        <v>100</v>
      </c>
      <c r="E26" s="101">
        <v>20</v>
      </c>
      <c r="F26" s="102">
        <f t="shared" si="1"/>
        <v>2000</v>
      </c>
      <c r="G26" s="157" t="s">
        <v>711</v>
      </c>
      <c r="H26" s="103" t="s">
        <v>457</v>
      </c>
      <c r="I26" s="103" t="str">
        <f>VLOOKUP(H26,Presupuesto!$B$11:$C$565,2,0)</f>
        <v>OTROS RESPUESTOS Y ACCESORIOS MENORES</v>
      </c>
      <c r="J26" s="103" t="str">
        <f t="shared" ref="J26" si="2">$J$17</f>
        <v>Gestión Administrativa y  financiera en apoyo al Desarrollo Académico</v>
      </c>
      <c r="K26" s="120" t="s">
        <v>718</v>
      </c>
      <c r="L26" s="120"/>
    </row>
    <row r="27" spans="2:12" ht="15" customHeight="1" x14ac:dyDescent="0.25">
      <c r="B27" s="91"/>
      <c r="C27" s="424"/>
      <c r="D27" s="424"/>
      <c r="E27" s="424"/>
      <c r="F27" s="91"/>
      <c r="G27" s="75"/>
      <c r="H27" s="75"/>
      <c r="I27" s="75"/>
      <c r="J27" s="424"/>
      <c r="K27" s="424"/>
      <c r="L27" s="424"/>
    </row>
    <row r="28" spans="2:12" s="424" customFormat="1" ht="15" customHeight="1" thickBot="1" x14ac:dyDescent="0.3">
      <c r="B28" s="91"/>
      <c r="F28" s="91"/>
      <c r="G28" s="75"/>
      <c r="H28" s="75"/>
      <c r="I28" s="75"/>
    </row>
    <row r="29" spans="2:12" s="424" customFormat="1" ht="15" customHeight="1" thickBot="1" x14ac:dyDescent="0.3">
      <c r="B29" s="91"/>
      <c r="C29" s="729" t="s">
        <v>2102</v>
      </c>
      <c r="D29" s="730"/>
      <c r="E29" s="730"/>
      <c r="F29" s="730"/>
      <c r="G29" s="730"/>
      <c r="H29" s="730"/>
      <c r="I29" s="730"/>
      <c r="J29" s="730"/>
      <c r="K29" s="730"/>
      <c r="L29" s="731"/>
    </row>
    <row r="30" spans="2:12" ht="15.75" customHeight="1" thickBot="1" x14ac:dyDescent="0.3">
      <c r="B30" s="424"/>
      <c r="C30" s="424"/>
      <c r="D30" s="424"/>
      <c r="E30" s="424"/>
      <c r="F30" s="424"/>
      <c r="G30" s="413"/>
      <c r="H30" s="424"/>
      <c r="I30" s="424"/>
      <c r="J30" s="424"/>
      <c r="K30" s="424"/>
      <c r="L30" s="424"/>
    </row>
    <row r="31" spans="2:12" ht="15.75" customHeight="1" thickBot="1" x14ac:dyDescent="0.3">
      <c r="C31" s="29" t="s">
        <v>1308</v>
      </c>
      <c r="D31" s="105">
        <f>SUM(F38:F49)</f>
        <v>1474500</v>
      </c>
      <c r="E31" s="424"/>
      <c r="F31" s="69"/>
      <c r="G31" s="78"/>
      <c r="H31" s="69"/>
      <c r="I31" s="69"/>
      <c r="J31" s="424"/>
      <c r="K31" s="424"/>
      <c r="L31" s="424"/>
    </row>
    <row r="32" spans="2:12" ht="15" customHeight="1" x14ac:dyDescent="0.25">
      <c r="C32" s="69"/>
      <c r="D32" s="31"/>
      <c r="E32" s="91"/>
      <c r="F32" s="91"/>
      <c r="G32" s="91"/>
      <c r="H32" s="75"/>
      <c r="I32" s="75"/>
      <c r="J32" s="75"/>
      <c r="K32" s="109"/>
      <c r="L32" s="424"/>
    </row>
    <row r="33" spans="3:12" ht="15" customHeight="1" x14ac:dyDescent="0.25">
      <c r="C33" s="69"/>
      <c r="D33" s="31"/>
      <c r="E33" s="91"/>
      <c r="F33" s="91"/>
      <c r="G33" s="91"/>
      <c r="H33" s="75"/>
      <c r="I33" s="75"/>
      <c r="J33" s="75"/>
      <c r="K33" s="109"/>
      <c r="L33" s="424"/>
    </row>
    <row r="34" spans="3:12" ht="15.75" customHeight="1" x14ac:dyDescent="0.25">
      <c r="C34" s="195" t="s">
        <v>1309</v>
      </c>
      <c r="D34" s="343" t="s">
        <v>1913</v>
      </c>
      <c r="E34" s="91"/>
      <c r="F34" s="91"/>
      <c r="G34" s="91"/>
      <c r="H34" s="75"/>
      <c r="I34" s="75"/>
      <c r="J34" s="75"/>
      <c r="K34" s="109"/>
      <c r="L34" s="424"/>
    </row>
    <row r="35" spans="3:12" ht="18.75" customHeight="1" x14ac:dyDescent="0.25">
      <c r="C35" s="202" t="str">
        <f>IFERROR(VLOOKUP(D34,'1. Desarrollo e Innov. Curricu.'!$F:$G,2,FALSE),IFERROR(VLOOKUP(D34,'2. Investigación Científica'!$F:$G,2,FALSE),IFERROR(VLOOKUP(D34,'3. Vinculación Univ. Sociedad'!$F:$G,2,FALSE),IFERROR(VLOOKUP(D34,'4. Docencia y Profesorado Univ.'!$F:$G,2,FALSE),IFERROR(VLOOKUP(D34,'5. Estudiantes y Graduados'!$F:$G,2,FALSE),IFERROR(VLOOKUP(D34,'11. Gestion Administrativa'!$F:$G,2,FALSE),IFERROR(VLOOKUP(D34,'13. Gestión Académica'!$F:$G,2,FALSE),IFERROR(VLOOKUP(D34,'9. Asegura. de la Calid. y M'!$F:$G,2,FALSE),IFERROR(VLOOKUP(D34,'6. Gestión del Conocimiento'!$F:$G,2,FALSE),IFERROR(VLOOKUP(D34,'15. Gobernabilidad y Proceso...'!$F:$G,2,FALSE),IFERROR(VLOOKUP(D34,'12. Gestión del Talento Humano'!$F:$G,2,FALSE),IFERROR(VLOOKUP(D34,'14. Internacional... de la E.S.'!$F:$G,2,FALSE),IFERROR(VLOOKUP(D34,'10. Posgrado'!$F:$G,2,FALSE),IFERROR(VLOOKUP(D34,'16. Desa. del Sistema Educ.Sup.'!$F:$G,2,FALSE),IFERROR(VLOOKUP(D34,'8. Cultura de Inno. Insti...'!$F:$G,2,FALSE),VLOOKUP(D34,'7.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35" s="31"/>
      <c r="E35" s="91"/>
      <c r="F35" s="91"/>
      <c r="G35" s="91"/>
      <c r="H35" s="75"/>
      <c r="I35" s="75"/>
      <c r="J35" s="75"/>
      <c r="K35" s="109"/>
      <c r="L35" s="424"/>
    </row>
    <row r="36" spans="3:12" ht="15" customHeight="1" x14ac:dyDescent="0.25">
      <c r="C36" s="424"/>
      <c r="D36" s="424"/>
      <c r="E36" s="424"/>
      <c r="F36" s="91"/>
      <c r="G36" s="75"/>
      <c r="H36" s="75"/>
      <c r="I36" s="75"/>
      <c r="J36" s="424"/>
      <c r="K36" s="424"/>
      <c r="L36" s="424"/>
    </row>
    <row r="37" spans="3:12" ht="30.75" thickBot="1" x14ac:dyDescent="0.3">
      <c r="C37" s="145" t="s">
        <v>1310</v>
      </c>
      <c r="D37" s="145" t="s">
        <v>98</v>
      </c>
      <c r="E37" s="145" t="s">
        <v>1312</v>
      </c>
      <c r="F37" s="146" t="s">
        <v>1313</v>
      </c>
      <c r="G37" s="146" t="s">
        <v>1314</v>
      </c>
      <c r="H37" s="145" t="s">
        <v>1315</v>
      </c>
      <c r="I37" s="145" t="s">
        <v>710</v>
      </c>
      <c r="J37" s="145" t="s">
        <v>1316</v>
      </c>
      <c r="K37" s="145" t="s">
        <v>1317</v>
      </c>
      <c r="L37" s="145" t="s">
        <v>1335</v>
      </c>
    </row>
    <row r="38" spans="3:12" x14ac:dyDescent="0.25">
      <c r="C38" s="288" t="s">
        <v>119</v>
      </c>
      <c r="D38" s="154">
        <v>50</v>
      </c>
      <c r="E38" s="309">
        <f>HLOOKUP($C38,$CB$2:$CE$3,2,0)</f>
        <v>15000</v>
      </c>
      <c r="F38" s="94">
        <f>D38*E38</f>
        <v>750000</v>
      </c>
      <c r="G38" s="160" t="s">
        <v>711</v>
      </c>
      <c r="H38" s="95" t="s">
        <v>487</v>
      </c>
      <c r="I38" s="95" t="str">
        <f>VLOOKUP(H38,Presupuesto!$B$11:$C$565,2,0)</f>
        <v>EQUIPO DE COMPUTACION</v>
      </c>
      <c r="J38" s="210" t="s">
        <v>73</v>
      </c>
      <c r="K38" s="95" t="s">
        <v>720</v>
      </c>
      <c r="L38" s="95"/>
    </row>
    <row r="39" spans="3:12" x14ac:dyDescent="0.25">
      <c r="C39" s="288" t="s">
        <v>116</v>
      </c>
      <c r="D39" s="147">
        <v>2</v>
      </c>
      <c r="E39" s="692">
        <f>HLOOKUP($C39,$CB$2:$CE$3,2,0)</f>
        <v>35000</v>
      </c>
      <c r="F39" s="94">
        <f>D39*E39</f>
        <v>70000</v>
      </c>
      <c r="G39" s="160" t="s">
        <v>711</v>
      </c>
      <c r="H39" s="98" t="s">
        <v>487</v>
      </c>
      <c r="I39" s="98" t="str">
        <f>VLOOKUP(H39,Presupuesto!$B$11:$C$565,2,0)</f>
        <v>EQUIPO DE COMPUTACION</v>
      </c>
      <c r="J39" s="95" t="str">
        <f>$J$38</f>
        <v>Gestión Administrativa y  financiera en apoyo al Desarrollo Académico</v>
      </c>
      <c r="K39" s="95" t="s">
        <v>720</v>
      </c>
      <c r="L39" s="95"/>
    </row>
    <row r="40" spans="3:12" x14ac:dyDescent="0.25">
      <c r="C40" s="96" t="s">
        <v>121</v>
      </c>
      <c r="D40" s="147">
        <v>2</v>
      </c>
      <c r="E40" s="97">
        <v>4000</v>
      </c>
      <c r="F40" s="94">
        <f t="shared" ref="F40:F49" si="3">D40*E40</f>
        <v>8000</v>
      </c>
      <c r="G40" s="160" t="s">
        <v>711</v>
      </c>
      <c r="H40" s="98" t="s">
        <v>470</v>
      </c>
      <c r="I40" s="98" t="str">
        <f>VLOOKUP(H40,Presupuesto!$B$11:$C$565,2,0)</f>
        <v>EQUIPOS VARIOS DE OFICINA</v>
      </c>
      <c r="J40" s="95" t="str">
        <f t="shared" ref="J40:J49" si="4">$J$38</f>
        <v>Gestión Administrativa y  financiera en apoyo al Desarrollo Académico</v>
      </c>
      <c r="K40" s="95" t="s">
        <v>720</v>
      </c>
      <c r="L40" s="95"/>
    </row>
    <row r="41" spans="3:12" x14ac:dyDescent="0.25">
      <c r="C41" s="96" t="s">
        <v>122</v>
      </c>
      <c r="D41" s="147">
        <v>1</v>
      </c>
      <c r="E41" s="97">
        <v>8000</v>
      </c>
      <c r="F41" s="94">
        <f t="shared" si="3"/>
        <v>8000</v>
      </c>
      <c r="G41" s="160" t="s">
        <v>711</v>
      </c>
      <c r="H41" s="98" t="s">
        <v>487</v>
      </c>
      <c r="I41" s="98" t="str">
        <f>VLOOKUP(H41,Presupuesto!$B$11:$C$565,2,0)</f>
        <v>EQUIPO DE COMPUTACION</v>
      </c>
      <c r="J41" s="95" t="str">
        <f t="shared" si="4"/>
        <v>Gestión Administrativa y  financiera en apoyo al Desarrollo Académico</v>
      </c>
      <c r="K41" s="95" t="s">
        <v>720</v>
      </c>
      <c r="L41" s="95"/>
    </row>
    <row r="42" spans="3:12" x14ac:dyDescent="0.25">
      <c r="C42" s="96" t="s">
        <v>123</v>
      </c>
      <c r="D42" s="147">
        <v>2</v>
      </c>
      <c r="E42" s="97">
        <v>5000</v>
      </c>
      <c r="F42" s="94">
        <f t="shared" si="3"/>
        <v>10000</v>
      </c>
      <c r="G42" s="160" t="s">
        <v>711</v>
      </c>
      <c r="H42" s="98" t="s">
        <v>487</v>
      </c>
      <c r="I42" s="98" t="str">
        <f>VLOOKUP(H42,Presupuesto!$B$11:$C$565,2,0)</f>
        <v>EQUIPO DE COMPUTACION</v>
      </c>
      <c r="J42" s="95" t="str">
        <f t="shared" si="4"/>
        <v>Gestión Administrativa y  financiera en apoyo al Desarrollo Académico</v>
      </c>
      <c r="K42" s="95" t="s">
        <v>720</v>
      </c>
      <c r="L42" s="95"/>
    </row>
    <row r="43" spans="3:12" x14ac:dyDescent="0.25">
      <c r="C43" s="96" t="s">
        <v>124</v>
      </c>
      <c r="D43" s="147">
        <v>2</v>
      </c>
      <c r="E43" s="97">
        <v>13000</v>
      </c>
      <c r="F43" s="94">
        <f t="shared" si="3"/>
        <v>26000</v>
      </c>
      <c r="G43" s="160" t="s">
        <v>711</v>
      </c>
      <c r="H43" s="98" t="s">
        <v>478</v>
      </c>
      <c r="I43" s="98" t="str">
        <f>VLOOKUP(H43,Presupuesto!$B$11:$C$565,2,0)</f>
        <v>EQUIPO DE TRANSPORTE TRACCION Y ELEVACION</v>
      </c>
      <c r="J43" s="95" t="str">
        <f t="shared" si="4"/>
        <v>Gestión Administrativa y  financiera en apoyo al Desarrollo Académico</v>
      </c>
      <c r="K43" s="95" t="s">
        <v>720</v>
      </c>
      <c r="L43" s="95"/>
    </row>
    <row r="44" spans="3:12" x14ac:dyDescent="0.25">
      <c r="C44" s="96" t="s">
        <v>125</v>
      </c>
      <c r="D44" s="147">
        <v>1</v>
      </c>
      <c r="E44" s="97">
        <v>15000</v>
      </c>
      <c r="F44" s="94">
        <f t="shared" si="3"/>
        <v>15000</v>
      </c>
      <c r="G44" s="160" t="s">
        <v>711</v>
      </c>
      <c r="H44" s="98" t="s">
        <v>478</v>
      </c>
      <c r="I44" s="98" t="str">
        <f>VLOOKUP(H44,Presupuesto!$B$11:$C$565,2,0)</f>
        <v>EQUIPO DE TRANSPORTE TRACCION Y ELEVACION</v>
      </c>
      <c r="J44" s="95" t="str">
        <f t="shared" si="4"/>
        <v>Gestión Administrativa y  financiera en apoyo al Desarrollo Académico</v>
      </c>
      <c r="K44" s="95" t="s">
        <v>720</v>
      </c>
      <c r="L44" s="95"/>
    </row>
    <row r="45" spans="3:12" x14ac:dyDescent="0.25">
      <c r="C45" s="96" t="s">
        <v>127</v>
      </c>
      <c r="D45" s="147">
        <v>50</v>
      </c>
      <c r="E45" s="97">
        <v>10000</v>
      </c>
      <c r="F45" s="94">
        <f t="shared" si="3"/>
        <v>500000</v>
      </c>
      <c r="G45" s="160" t="s">
        <v>711</v>
      </c>
      <c r="H45" s="98" t="s">
        <v>506</v>
      </c>
      <c r="I45" s="98" t="str">
        <f>VLOOKUP(H45,Presupuesto!$B$11:$C$565,2,0)</f>
        <v>APLICACIONES INFORMATICAS</v>
      </c>
      <c r="J45" s="95" t="str">
        <f t="shared" si="4"/>
        <v>Gestión Administrativa y  financiera en apoyo al Desarrollo Académico</v>
      </c>
      <c r="K45" s="95" t="s">
        <v>726</v>
      </c>
      <c r="L45" s="95"/>
    </row>
    <row r="46" spans="3:12" x14ac:dyDescent="0.25">
      <c r="C46" s="106" t="s">
        <v>128</v>
      </c>
      <c r="D46" s="147">
        <v>2</v>
      </c>
      <c r="E46" s="97">
        <v>2000</v>
      </c>
      <c r="F46" s="94">
        <f t="shared" si="3"/>
        <v>4000</v>
      </c>
      <c r="G46" s="160" t="s">
        <v>711</v>
      </c>
      <c r="H46" s="107" t="s">
        <v>487</v>
      </c>
      <c r="I46" s="107" t="str">
        <f>VLOOKUP(H46,Presupuesto!$B$11:$C$565,2,0)</f>
        <v>EQUIPO DE COMPUTACION</v>
      </c>
      <c r="J46" s="95" t="str">
        <f t="shared" si="4"/>
        <v>Gestión Administrativa y  financiera en apoyo al Desarrollo Académico</v>
      </c>
      <c r="K46" s="95" t="s">
        <v>720</v>
      </c>
      <c r="L46" s="95"/>
    </row>
    <row r="47" spans="3:12" x14ac:dyDescent="0.25">
      <c r="C47" s="106" t="s">
        <v>129</v>
      </c>
      <c r="D47" s="147">
        <v>50</v>
      </c>
      <c r="E47" s="97">
        <v>1500</v>
      </c>
      <c r="F47" s="94">
        <f t="shared" si="3"/>
        <v>75000</v>
      </c>
      <c r="G47" s="160" t="s">
        <v>711</v>
      </c>
      <c r="H47" s="107" t="s">
        <v>452</v>
      </c>
      <c r="I47" s="107" t="str">
        <f>VLOOKUP(H47,Presupuesto!$B$11:$C$565,2,0)</f>
        <v>UTILES Y MATERIALES ELECTRICOS</v>
      </c>
      <c r="J47" s="95" t="str">
        <f t="shared" si="4"/>
        <v>Gestión Administrativa y  financiera en apoyo al Desarrollo Académico</v>
      </c>
      <c r="K47" s="95" t="s">
        <v>720</v>
      </c>
      <c r="L47" s="95"/>
    </row>
    <row r="48" spans="3:12" x14ac:dyDescent="0.25">
      <c r="C48" s="106" t="s">
        <v>131</v>
      </c>
      <c r="D48" s="147">
        <v>15</v>
      </c>
      <c r="E48" s="97">
        <v>500</v>
      </c>
      <c r="F48" s="94">
        <f t="shared" si="3"/>
        <v>7500</v>
      </c>
      <c r="G48" s="160" t="s">
        <v>711</v>
      </c>
      <c r="H48" s="107" t="s">
        <v>457</v>
      </c>
      <c r="I48" s="107" t="str">
        <f>VLOOKUP(H48,Presupuesto!$B$11:$C$565,2,0)</f>
        <v>OTROS RESPUESTOS Y ACCESORIOS MENORES</v>
      </c>
      <c r="J48" s="95" t="str">
        <f t="shared" si="4"/>
        <v>Gestión Administrativa y  financiera en apoyo al Desarrollo Académico</v>
      </c>
      <c r="K48" s="95" t="s">
        <v>720</v>
      </c>
      <c r="L48" s="95"/>
    </row>
    <row r="49" spans="3:12" ht="15.75" thickBot="1" x14ac:dyDescent="0.3">
      <c r="C49" s="99" t="s">
        <v>132</v>
      </c>
      <c r="D49" s="155">
        <v>50</v>
      </c>
      <c r="E49" s="101">
        <v>20</v>
      </c>
      <c r="F49" s="102">
        <f t="shared" si="3"/>
        <v>1000</v>
      </c>
      <c r="G49" s="157" t="s">
        <v>711</v>
      </c>
      <c r="H49" s="103" t="s">
        <v>457</v>
      </c>
      <c r="I49" s="103" t="str">
        <f>VLOOKUP(H49,Presupuesto!$B$11:$C$565,2,0)</f>
        <v>OTROS RESPUESTOS Y ACCESORIOS MENORES</v>
      </c>
      <c r="J49" s="103" t="str">
        <f t="shared" si="4"/>
        <v>Gestión Administrativa y  financiera en apoyo al Desarrollo Académico</v>
      </c>
      <c r="K49" s="120" t="s">
        <v>718</v>
      </c>
      <c r="L49" s="120"/>
    </row>
    <row r="50" spans="3:12" ht="15" customHeight="1" x14ac:dyDescent="0.25">
      <c r="C50" s="424"/>
      <c r="D50" s="424"/>
      <c r="E50" s="424"/>
      <c r="F50" s="424"/>
      <c r="G50" s="413"/>
      <c r="H50" s="424"/>
      <c r="I50" s="424"/>
      <c r="J50" s="424"/>
      <c r="K50" s="424"/>
      <c r="L50" s="424"/>
    </row>
    <row r="51" spans="3:12" ht="15.75" customHeight="1" thickBot="1" x14ac:dyDescent="0.3">
      <c r="C51" s="424"/>
      <c r="D51" s="424"/>
      <c r="E51" s="424"/>
      <c r="F51" s="424"/>
      <c r="G51" s="413"/>
      <c r="H51" s="424"/>
      <c r="I51" s="424"/>
      <c r="J51" s="424"/>
      <c r="K51" s="424"/>
      <c r="L51" s="424"/>
    </row>
    <row r="52" spans="3:12" ht="15.75" customHeight="1" thickBot="1" x14ac:dyDescent="0.3">
      <c r="C52" s="29" t="s">
        <v>1308</v>
      </c>
      <c r="D52" s="105">
        <f>SUM(F59:F72)</f>
        <v>2822000</v>
      </c>
      <c r="E52" s="424"/>
      <c r="F52" s="69"/>
      <c r="G52" s="78"/>
      <c r="H52" s="69"/>
      <c r="I52" s="69"/>
      <c r="J52" s="424"/>
      <c r="K52" s="424"/>
      <c r="L52" s="424"/>
    </row>
    <row r="53" spans="3:12" ht="15" customHeight="1" x14ac:dyDescent="0.25">
      <c r="C53" s="69"/>
      <c r="D53" s="31"/>
      <c r="E53" s="91"/>
      <c r="F53" s="91"/>
      <c r="G53" s="91"/>
      <c r="H53" s="75"/>
      <c r="I53" s="75"/>
      <c r="J53" s="75"/>
      <c r="K53" s="109"/>
      <c r="L53" s="424"/>
    </row>
    <row r="54" spans="3:12" ht="15" customHeight="1" x14ac:dyDescent="0.25">
      <c r="C54" s="69"/>
      <c r="D54" s="31"/>
      <c r="E54" s="91"/>
      <c r="F54" s="91"/>
      <c r="G54" s="91"/>
      <c r="H54" s="75"/>
      <c r="I54" s="75"/>
      <c r="J54" s="75"/>
      <c r="K54" s="109"/>
      <c r="L54" s="424"/>
    </row>
    <row r="55" spans="3:12" ht="15.75" customHeight="1" x14ac:dyDescent="0.25">
      <c r="C55" s="195" t="s">
        <v>1309</v>
      </c>
      <c r="D55" s="343" t="s">
        <v>1722</v>
      </c>
      <c r="E55" s="91"/>
      <c r="F55" s="91"/>
      <c r="G55" s="91"/>
      <c r="H55" s="75"/>
      <c r="I55" s="75"/>
      <c r="J55" s="75"/>
      <c r="K55" s="109"/>
      <c r="L55" s="424"/>
    </row>
    <row r="56" spans="3:12" ht="18.75" customHeight="1" x14ac:dyDescent="0.25">
      <c r="C56" s="202" t="str">
        <f>IFERROR(VLOOKUP(D55,'1. Desarrollo e Innov. Curricu.'!$F:$G,2,FALSE),IFERROR(VLOOKUP(D55,'2. Investigación Científica'!$F:$G,2,FALSE),IFERROR(VLOOKUP(D55,'3. Vinculación Univ. Sociedad'!$F:$G,2,FALSE),IFERROR(VLOOKUP(D55,'4. Docencia y Profesorado Univ.'!$F:$G,2,FALSE),IFERROR(VLOOKUP(D55,'5. Estudiantes y Graduados'!$F:$G,2,FALSE),IFERROR(VLOOKUP(D55,'11. Gestion Administrativa'!$F:$G,2,FALSE),IFERROR(VLOOKUP(D55,'13. Gestión Académica'!$F:$G,2,FALSE),IFERROR(VLOOKUP(D55,'9. Asegura. de la Calid. y M'!$F:$G,2,FALSE),IFERROR(VLOOKUP(D55,'6. Gestión del Conocimiento'!$F:$G,2,FALSE),IFERROR(VLOOKUP(D55,'15. Gobernabilidad y Proceso...'!$F:$G,2,FALSE),IFERROR(VLOOKUP(D55,'12. Gestión del Talento Humano'!$F:$G,2,FALSE),IFERROR(VLOOKUP(D55,'14. Internacional... de la E.S.'!$F:$G,2,FALSE),IFERROR(VLOOKUP(D55,'10. Posgrado'!$F:$G,2,FALSE),IFERROR(VLOOKUP(D55,'16. Desa. del Sistema Educ.Sup.'!$F:$G,2,FALSE),IFERROR(VLOOKUP(D55,'8. Cultura de Inno. Insti...'!$F:$G,2,FALSE),VLOOKUP(D55,'7. Lo Esencial de la Reforma U.'!$F:$G,2,0))))))))))))))))</f>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
      <c r="D56" s="31"/>
      <c r="E56" s="91"/>
      <c r="F56" s="91"/>
      <c r="G56" s="91"/>
      <c r="H56" s="75"/>
      <c r="I56" s="75"/>
      <c r="J56" s="75"/>
      <c r="K56" s="109"/>
      <c r="L56" s="424"/>
    </row>
    <row r="57" spans="3:12" ht="15" customHeight="1" x14ac:dyDescent="0.25">
      <c r="C57" s="424"/>
      <c r="D57" s="424"/>
      <c r="E57" s="424"/>
      <c r="F57" s="91"/>
      <c r="G57" s="75"/>
      <c r="H57" s="75"/>
      <c r="I57" s="75"/>
      <c r="J57" s="424"/>
      <c r="K57" s="424"/>
      <c r="L57" s="424"/>
    </row>
    <row r="58" spans="3:12" ht="30.75" thickBot="1" x14ac:dyDescent="0.3">
      <c r="C58" s="145" t="s">
        <v>1310</v>
      </c>
      <c r="D58" s="145" t="s">
        <v>98</v>
      </c>
      <c r="E58" s="145" t="s">
        <v>1312</v>
      </c>
      <c r="F58" s="146" t="s">
        <v>1313</v>
      </c>
      <c r="G58" s="626" t="s">
        <v>1314</v>
      </c>
      <c r="H58" s="627" t="s">
        <v>1315</v>
      </c>
      <c r="I58" s="145" t="s">
        <v>710</v>
      </c>
      <c r="J58" s="145" t="s">
        <v>1316</v>
      </c>
      <c r="K58" s="145" t="s">
        <v>1317</v>
      </c>
      <c r="L58" s="145" t="s">
        <v>1335</v>
      </c>
    </row>
    <row r="59" spans="3:12" x14ac:dyDescent="0.25">
      <c r="C59" s="288" t="s">
        <v>119</v>
      </c>
      <c r="D59" s="154"/>
      <c r="E59" s="309"/>
      <c r="F59" s="94">
        <f>D59*E59</f>
        <v>0</v>
      </c>
      <c r="G59" s="629"/>
      <c r="H59" s="113"/>
      <c r="I59" s="95"/>
      <c r="J59" s="210" t="s">
        <v>49</v>
      </c>
      <c r="K59" s="95"/>
      <c r="L59" s="95"/>
    </row>
    <row r="60" spans="3:12" x14ac:dyDescent="0.25">
      <c r="C60" s="288" t="s">
        <v>116</v>
      </c>
      <c r="D60" s="147"/>
      <c r="E60" s="692"/>
      <c r="F60" s="94">
        <f>D60*E60</f>
        <v>0</v>
      </c>
      <c r="G60" s="158"/>
      <c r="H60" s="98"/>
      <c r="I60" s="98"/>
      <c r="J60" s="95"/>
      <c r="K60" s="95"/>
      <c r="L60" s="95"/>
    </row>
    <row r="61" spans="3:12" x14ac:dyDescent="0.25">
      <c r="C61" s="96" t="s">
        <v>2074</v>
      </c>
      <c r="D61" s="147">
        <v>2</v>
      </c>
      <c r="E61" s="97">
        <v>170000</v>
      </c>
      <c r="F61" s="94">
        <f t="shared" ref="F61:F72" si="5">D61*E61</f>
        <v>340000</v>
      </c>
      <c r="G61" s="158" t="s">
        <v>711</v>
      </c>
      <c r="H61" s="628" t="s">
        <v>493</v>
      </c>
      <c r="I61" s="98" t="str">
        <f>VLOOKUP(H61,Presupuesto!$B$11:$C$565,2,0)</f>
        <v>EQUIPO EDUCACIONAL Y RECREATIVO</v>
      </c>
      <c r="J61" s="95" t="str">
        <f t="shared" ref="J61:J72" si="6">$J$59</f>
        <v>Desarrollo e Innovación Curricular</v>
      </c>
      <c r="K61" s="95" t="s">
        <v>720</v>
      </c>
      <c r="L61" s="95"/>
    </row>
    <row r="62" spans="3:12" x14ac:dyDescent="0.25">
      <c r="C62" s="96" t="s">
        <v>2075</v>
      </c>
      <c r="D62" s="147">
        <v>10</v>
      </c>
      <c r="E62" s="97">
        <v>16000</v>
      </c>
      <c r="F62" s="94">
        <f t="shared" si="5"/>
        <v>160000</v>
      </c>
      <c r="G62" s="158" t="s">
        <v>711</v>
      </c>
      <c r="H62" s="628" t="s">
        <v>493</v>
      </c>
      <c r="I62" s="98" t="str">
        <f>VLOOKUP(H62,Presupuesto!$B$11:$C$565,2,0)</f>
        <v>EQUIPO EDUCACIONAL Y RECREATIVO</v>
      </c>
      <c r="J62" s="95" t="str">
        <f t="shared" si="6"/>
        <v>Desarrollo e Innovación Curricular</v>
      </c>
      <c r="K62" s="95" t="s">
        <v>720</v>
      </c>
      <c r="L62" s="95"/>
    </row>
    <row r="63" spans="3:12" x14ac:dyDescent="0.25">
      <c r="C63" s="96" t="s">
        <v>2076</v>
      </c>
      <c r="D63" s="147">
        <v>1</v>
      </c>
      <c r="E63" s="97">
        <v>250000</v>
      </c>
      <c r="F63" s="94">
        <f t="shared" si="5"/>
        <v>250000</v>
      </c>
      <c r="G63" s="158" t="s">
        <v>711</v>
      </c>
      <c r="H63" s="628" t="s">
        <v>493</v>
      </c>
      <c r="I63" s="98" t="str">
        <f>VLOOKUP(H63,Presupuesto!$B$11:$C$565,2,0)</f>
        <v>EQUIPO EDUCACIONAL Y RECREATIVO</v>
      </c>
      <c r="J63" s="95" t="str">
        <f t="shared" si="6"/>
        <v>Desarrollo e Innovación Curricular</v>
      </c>
      <c r="K63" s="95" t="s">
        <v>720</v>
      </c>
      <c r="L63" s="95"/>
    </row>
    <row r="64" spans="3:12" x14ac:dyDescent="0.25">
      <c r="C64" s="96" t="s">
        <v>2077</v>
      </c>
      <c r="D64" s="147">
        <v>2</v>
      </c>
      <c r="E64" s="97">
        <v>3500</v>
      </c>
      <c r="F64" s="94">
        <f t="shared" si="5"/>
        <v>7000</v>
      </c>
      <c r="G64" s="158" t="s">
        <v>711</v>
      </c>
      <c r="H64" s="628" t="s">
        <v>493</v>
      </c>
      <c r="I64" s="98" t="str">
        <f>VLOOKUP(H64,Presupuesto!$B$11:$C$565,2,0)</f>
        <v>EQUIPO EDUCACIONAL Y RECREATIVO</v>
      </c>
      <c r="J64" s="95" t="str">
        <f t="shared" si="6"/>
        <v>Desarrollo e Innovación Curricular</v>
      </c>
      <c r="K64" s="95" t="s">
        <v>720</v>
      </c>
      <c r="L64" s="95"/>
    </row>
    <row r="65" spans="3:12" x14ac:dyDescent="0.25">
      <c r="C65" s="96" t="s">
        <v>2078</v>
      </c>
      <c r="D65" s="147">
        <v>1</v>
      </c>
      <c r="E65" s="97">
        <v>20000</v>
      </c>
      <c r="F65" s="94">
        <f t="shared" si="5"/>
        <v>20000</v>
      </c>
      <c r="G65" s="158" t="s">
        <v>711</v>
      </c>
      <c r="H65" s="628" t="s">
        <v>493</v>
      </c>
      <c r="I65" s="98" t="str">
        <f>VLOOKUP(H65,Presupuesto!$B$11:$C$565,2,0)</f>
        <v>EQUIPO EDUCACIONAL Y RECREATIVO</v>
      </c>
      <c r="J65" s="95" t="str">
        <f t="shared" si="6"/>
        <v>Desarrollo e Innovación Curricular</v>
      </c>
      <c r="K65" s="95" t="s">
        <v>720</v>
      </c>
      <c r="L65" s="95"/>
    </row>
    <row r="66" spans="3:12" x14ac:dyDescent="0.25">
      <c r="C66" s="96" t="s">
        <v>2079</v>
      </c>
      <c r="D66" s="147">
        <v>1</v>
      </c>
      <c r="E66" s="97">
        <v>80000</v>
      </c>
      <c r="F66" s="94">
        <f t="shared" si="5"/>
        <v>80000</v>
      </c>
      <c r="G66" s="158" t="s">
        <v>711</v>
      </c>
      <c r="H66" s="628" t="s">
        <v>493</v>
      </c>
      <c r="I66" s="98" t="str">
        <f>VLOOKUP(H66,Presupuesto!$B$11:$C$565,2,0)</f>
        <v>EQUIPO EDUCACIONAL Y RECREATIVO</v>
      </c>
      <c r="J66" s="95" t="str">
        <f t="shared" si="6"/>
        <v>Desarrollo e Innovación Curricular</v>
      </c>
      <c r="K66" s="95" t="s">
        <v>720</v>
      </c>
      <c r="L66" s="95"/>
    </row>
    <row r="67" spans="3:12" x14ac:dyDescent="0.25">
      <c r="C67" s="96" t="s">
        <v>2080</v>
      </c>
      <c r="D67" s="147">
        <v>1</v>
      </c>
      <c r="E67" s="97">
        <v>195000</v>
      </c>
      <c r="F67" s="94">
        <f t="shared" si="5"/>
        <v>195000</v>
      </c>
      <c r="G67" s="158" t="s">
        <v>711</v>
      </c>
      <c r="H67" s="628" t="s">
        <v>493</v>
      </c>
      <c r="I67" s="98" t="str">
        <f>VLOOKUP(H67,Presupuesto!$B$11:$C$565,2,0)</f>
        <v>EQUIPO EDUCACIONAL Y RECREATIVO</v>
      </c>
      <c r="J67" s="95" t="str">
        <f t="shared" si="6"/>
        <v>Desarrollo e Innovación Curricular</v>
      </c>
      <c r="K67" s="95" t="s">
        <v>720</v>
      </c>
      <c r="L67" s="95"/>
    </row>
    <row r="68" spans="3:12" x14ac:dyDescent="0.25">
      <c r="C68" s="106" t="s">
        <v>2081</v>
      </c>
      <c r="D68" s="147">
        <v>1</v>
      </c>
      <c r="E68" s="97">
        <v>80000</v>
      </c>
      <c r="F68" s="94">
        <f t="shared" si="5"/>
        <v>80000</v>
      </c>
      <c r="G68" s="158" t="s">
        <v>711</v>
      </c>
      <c r="H68" s="628" t="s">
        <v>493</v>
      </c>
      <c r="I68" s="107" t="str">
        <f>VLOOKUP(H68,Presupuesto!$B$11:$C$565,2,0)</f>
        <v>EQUIPO EDUCACIONAL Y RECREATIVO</v>
      </c>
      <c r="J68" s="95" t="str">
        <f t="shared" si="6"/>
        <v>Desarrollo e Innovación Curricular</v>
      </c>
      <c r="K68" s="95" t="s">
        <v>720</v>
      </c>
      <c r="L68" s="95"/>
    </row>
    <row r="69" spans="3:12" x14ac:dyDescent="0.25">
      <c r="C69" s="106" t="s">
        <v>2082</v>
      </c>
      <c r="D69" s="147">
        <v>1</v>
      </c>
      <c r="E69" s="97">
        <v>250000</v>
      </c>
      <c r="F69" s="94">
        <f t="shared" si="5"/>
        <v>250000</v>
      </c>
      <c r="G69" s="158" t="s">
        <v>711</v>
      </c>
      <c r="H69" s="628" t="s">
        <v>493</v>
      </c>
      <c r="I69" s="107" t="str">
        <f>VLOOKUP(H69,Presupuesto!$B$11:$C$565,2,0)</f>
        <v>EQUIPO EDUCACIONAL Y RECREATIVO</v>
      </c>
      <c r="J69" s="95" t="str">
        <f t="shared" si="6"/>
        <v>Desarrollo e Innovación Curricular</v>
      </c>
      <c r="K69" s="95" t="s">
        <v>720</v>
      </c>
      <c r="L69" s="95"/>
    </row>
    <row r="70" spans="3:12" x14ac:dyDescent="0.25">
      <c r="C70" s="106" t="s">
        <v>2083</v>
      </c>
      <c r="D70" s="147">
        <v>15</v>
      </c>
      <c r="E70" s="97">
        <v>32000</v>
      </c>
      <c r="F70" s="94">
        <f t="shared" si="5"/>
        <v>480000</v>
      </c>
      <c r="G70" s="158" t="s">
        <v>711</v>
      </c>
      <c r="H70" s="107" t="s">
        <v>486</v>
      </c>
      <c r="I70" s="107" t="str">
        <f>VLOOKUP(H70,Presupuesto!$B$11:$C$565,2,0)</f>
        <v>EQUIPOS PARA COMPUTACION</v>
      </c>
      <c r="J70" s="95" t="str">
        <f t="shared" si="6"/>
        <v>Desarrollo e Innovación Curricular</v>
      </c>
      <c r="K70" s="95" t="s">
        <v>720</v>
      </c>
      <c r="L70" s="95"/>
    </row>
    <row r="71" spans="3:12" x14ac:dyDescent="0.25">
      <c r="C71" s="106" t="s">
        <v>2084</v>
      </c>
      <c r="D71" s="147">
        <v>15</v>
      </c>
      <c r="E71" s="97">
        <v>32000</v>
      </c>
      <c r="F71" s="94">
        <f t="shared" si="5"/>
        <v>480000</v>
      </c>
      <c r="G71" s="158" t="s">
        <v>711</v>
      </c>
      <c r="H71" s="107" t="s">
        <v>486</v>
      </c>
      <c r="I71" s="107" t="str">
        <f>VLOOKUP(H71,Presupuesto!$B$11:$C$565,2,0)</f>
        <v>EQUIPOS PARA COMPUTACION</v>
      </c>
      <c r="J71" s="95" t="str">
        <f t="shared" si="6"/>
        <v>Desarrollo e Innovación Curricular</v>
      </c>
      <c r="K71" s="95" t="s">
        <v>720</v>
      </c>
      <c r="L71" s="95"/>
    </row>
    <row r="72" spans="3:12" ht="15.75" thickBot="1" x14ac:dyDescent="0.3">
      <c r="C72" s="99" t="s">
        <v>2085</v>
      </c>
      <c r="D72" s="155">
        <v>15</v>
      </c>
      <c r="E72" s="101">
        <v>32000</v>
      </c>
      <c r="F72" s="102">
        <f t="shared" si="5"/>
        <v>480000</v>
      </c>
      <c r="G72" s="157" t="s">
        <v>711</v>
      </c>
      <c r="H72" s="120" t="s">
        <v>486</v>
      </c>
      <c r="I72" s="120" t="str">
        <f>VLOOKUP(H72,Presupuesto!$B$11:$C$565,2,0)</f>
        <v>EQUIPOS PARA COMPUTACION</v>
      </c>
      <c r="J72" s="103" t="str">
        <f t="shared" si="6"/>
        <v>Desarrollo e Innovación Curricular</v>
      </c>
      <c r="K72" s="120" t="s">
        <v>720</v>
      </c>
      <c r="L72" s="120"/>
    </row>
    <row r="73" spans="3:12" ht="15" customHeight="1" thickBot="1" x14ac:dyDescent="0.3">
      <c r="C73" s="424"/>
      <c r="D73" s="424"/>
      <c r="E73" s="424"/>
      <c r="F73" s="91"/>
      <c r="G73" s="75"/>
      <c r="H73" s="75"/>
      <c r="I73" s="75"/>
      <c r="J73" s="424"/>
      <c r="K73" s="424"/>
      <c r="L73" s="424"/>
    </row>
    <row r="74" spans="3:12" s="424" customFormat="1" ht="15" customHeight="1" thickBot="1" x14ac:dyDescent="0.3">
      <c r="C74" s="729" t="s">
        <v>2103</v>
      </c>
      <c r="D74" s="730"/>
      <c r="E74" s="730"/>
      <c r="F74" s="730"/>
      <c r="G74" s="730"/>
      <c r="H74" s="730"/>
      <c r="I74" s="730"/>
      <c r="J74" s="730"/>
      <c r="K74" s="730"/>
      <c r="L74" s="731"/>
    </row>
    <row r="75" spans="3:12" ht="15.75" customHeight="1" thickBot="1" x14ac:dyDescent="0.3">
      <c r="C75" s="424"/>
      <c r="D75" s="424"/>
      <c r="E75" s="424"/>
      <c r="F75" s="424"/>
      <c r="G75" s="413"/>
      <c r="H75" s="424"/>
      <c r="I75" s="424"/>
      <c r="J75" s="424"/>
      <c r="K75" s="424"/>
      <c r="L75" s="424"/>
    </row>
    <row r="76" spans="3:12" ht="15.75" customHeight="1" thickBot="1" x14ac:dyDescent="0.3">
      <c r="C76" s="29" t="s">
        <v>1308</v>
      </c>
      <c r="D76" s="105">
        <f>SUM(F83:F90)</f>
        <v>166500</v>
      </c>
      <c r="E76" s="424"/>
      <c r="F76" s="69"/>
      <c r="G76" s="78"/>
      <c r="H76" s="69"/>
      <c r="I76" s="69"/>
      <c r="J76" s="424"/>
      <c r="K76" s="424"/>
      <c r="L76" s="424"/>
    </row>
    <row r="77" spans="3:12" ht="15" customHeight="1" x14ac:dyDescent="0.25">
      <c r="C77" s="69"/>
      <c r="D77" s="31"/>
      <c r="E77" s="91"/>
      <c r="F77" s="91"/>
      <c r="G77" s="91"/>
      <c r="H77" s="75"/>
      <c r="I77" s="75"/>
      <c r="J77" s="75"/>
      <c r="K77" s="109"/>
      <c r="L77" s="424"/>
    </row>
    <row r="78" spans="3:12" ht="15" customHeight="1" x14ac:dyDescent="0.25">
      <c r="C78" s="69"/>
      <c r="D78" s="31"/>
      <c r="E78" s="91"/>
      <c r="F78" s="91"/>
      <c r="G78" s="91"/>
      <c r="H78" s="75"/>
      <c r="I78" s="75"/>
      <c r="J78" s="75"/>
      <c r="K78" s="109"/>
      <c r="L78" s="424"/>
    </row>
    <row r="79" spans="3:12" ht="15.75" customHeight="1" x14ac:dyDescent="0.25">
      <c r="C79" s="195" t="s">
        <v>1309</v>
      </c>
      <c r="D79" s="343" t="s">
        <v>1913</v>
      </c>
      <c r="E79" s="91"/>
      <c r="F79" s="91"/>
      <c r="G79" s="91"/>
      <c r="H79" s="75"/>
      <c r="I79" s="75"/>
      <c r="J79" s="75"/>
      <c r="K79" s="109"/>
      <c r="L79" s="424"/>
    </row>
    <row r="80" spans="3:12" ht="18.75" customHeight="1" x14ac:dyDescent="0.25">
      <c r="C80" s="202" t="str">
        <f>IFERROR(VLOOKUP(D79,'1. Desarrollo e Innov. Curricu.'!$F:$G,2,FALSE),IFERROR(VLOOKUP(D79,'2. Investigación Científica'!$F:$G,2,FALSE),IFERROR(VLOOKUP(D79,'3. Vinculación Univ. Sociedad'!$F:$G,2,FALSE),IFERROR(VLOOKUP(D79,'4. Docencia y Profesorado Univ.'!$F:$G,2,FALSE),IFERROR(VLOOKUP(D79,'5. Estudiantes y Graduados'!$F:$G,2,FALSE),IFERROR(VLOOKUP(D79,'11. Gestion Administrativa'!$F:$G,2,FALSE),IFERROR(VLOOKUP(D79,'13. Gestión Académica'!$F:$G,2,FALSE),IFERROR(VLOOKUP(D79,'9. Asegura. de la Calid. y M'!$F:$G,2,FALSE),IFERROR(VLOOKUP(D79,'6. Gestión del Conocimiento'!$F:$G,2,FALSE),IFERROR(VLOOKUP(D79,'15. Gobernabilidad y Proceso...'!$F:$G,2,FALSE),IFERROR(VLOOKUP(D79,'12. Gestión del Talento Humano'!$F:$G,2,FALSE),IFERROR(VLOOKUP(D79,'14. Internacional... de la E.S.'!$F:$G,2,FALSE),IFERROR(VLOOKUP(D79,'10. Posgrado'!$F:$G,2,FALSE),IFERROR(VLOOKUP(D79,'16. Desa. del Sistema Educ.Sup.'!$F:$G,2,FALSE),IFERROR(VLOOKUP(D79,'8. Cultura de Inno. Insti...'!$F:$G,2,FALSE),VLOOKUP(D79,'7.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80" s="31"/>
      <c r="E80" s="91"/>
      <c r="F80" s="91"/>
      <c r="G80" s="91"/>
      <c r="H80" s="75"/>
      <c r="I80" s="75"/>
      <c r="J80" s="75"/>
      <c r="K80" s="109"/>
      <c r="L80" s="424"/>
    </row>
    <row r="81" spans="3:12" ht="15" customHeight="1" x14ac:dyDescent="0.25">
      <c r="C81" s="424"/>
      <c r="D81" s="424"/>
      <c r="E81" s="424"/>
      <c r="F81" s="91"/>
      <c r="G81" s="75"/>
      <c r="H81" s="75"/>
      <c r="I81" s="75"/>
      <c r="J81" s="424"/>
      <c r="K81" s="424"/>
      <c r="L81" s="424"/>
    </row>
    <row r="82" spans="3:12" ht="30.75" thickBot="1" x14ac:dyDescent="0.3">
      <c r="C82" s="145" t="s">
        <v>1310</v>
      </c>
      <c r="D82" s="145" t="s">
        <v>98</v>
      </c>
      <c r="E82" s="145" t="s">
        <v>1312</v>
      </c>
      <c r="F82" s="146" t="s">
        <v>1313</v>
      </c>
      <c r="G82" s="146" t="s">
        <v>1314</v>
      </c>
      <c r="H82" s="145" t="s">
        <v>1315</v>
      </c>
      <c r="I82" s="145" t="s">
        <v>710</v>
      </c>
      <c r="J82" s="145" t="s">
        <v>1316</v>
      </c>
      <c r="K82" s="145" t="s">
        <v>1317</v>
      </c>
      <c r="L82" s="145" t="s">
        <v>1335</v>
      </c>
    </row>
    <row r="83" spans="3:12" x14ac:dyDescent="0.25">
      <c r="C83" s="288" t="s">
        <v>119</v>
      </c>
      <c r="D83" s="154">
        <v>3</v>
      </c>
      <c r="E83" s="309">
        <f>HLOOKUP($C83,$CB$2:$CE$3,2,0)</f>
        <v>15000</v>
      </c>
      <c r="F83" s="94">
        <f>D83*E83</f>
        <v>45000</v>
      </c>
      <c r="G83" s="160" t="s">
        <v>711</v>
      </c>
      <c r="H83" s="95" t="s">
        <v>487</v>
      </c>
      <c r="I83" s="95" t="str">
        <f>VLOOKUP(H83,Presupuesto!$B$11:$C$565,2,0)</f>
        <v>EQUIPO DE COMPUTACION</v>
      </c>
      <c r="J83" s="210" t="s">
        <v>73</v>
      </c>
      <c r="K83" s="95" t="s">
        <v>723</v>
      </c>
      <c r="L83" s="95"/>
    </row>
    <row r="84" spans="3:12" x14ac:dyDescent="0.25">
      <c r="C84" s="288" t="s">
        <v>116</v>
      </c>
      <c r="D84" s="147">
        <v>2</v>
      </c>
      <c r="E84" s="692">
        <f>HLOOKUP($C84,$CB$2:$CE$3,2,0)</f>
        <v>35000</v>
      </c>
      <c r="F84" s="94">
        <f>D84*E84</f>
        <v>70000</v>
      </c>
      <c r="G84" s="160" t="s">
        <v>711</v>
      </c>
      <c r="H84" s="98" t="s">
        <v>487</v>
      </c>
      <c r="I84" s="98" t="str">
        <f>VLOOKUP(H84,Presupuesto!$B$11:$C$565,2,0)</f>
        <v>EQUIPO DE COMPUTACION</v>
      </c>
      <c r="J84" s="95" t="str">
        <f>$J$83</f>
        <v>Gestión Administrativa y  financiera en apoyo al Desarrollo Académico</v>
      </c>
      <c r="K84" s="95" t="s">
        <v>723</v>
      </c>
      <c r="L84" s="95"/>
    </row>
    <row r="85" spans="3:12" x14ac:dyDescent="0.25">
      <c r="C85" s="96" t="s">
        <v>122</v>
      </c>
      <c r="D85" s="147">
        <v>2</v>
      </c>
      <c r="E85" s="97">
        <v>8000</v>
      </c>
      <c r="F85" s="94">
        <f t="shared" ref="F85:F90" si="7">D85*E85</f>
        <v>16000</v>
      </c>
      <c r="G85" s="160" t="s">
        <v>711</v>
      </c>
      <c r="H85" s="98" t="s">
        <v>487</v>
      </c>
      <c r="I85" s="98" t="str">
        <f>VLOOKUP(H85,Presupuesto!$B$11:$C$565,2,0)</f>
        <v>EQUIPO DE COMPUTACION</v>
      </c>
      <c r="J85" s="95" t="str">
        <f t="shared" ref="J85:J90" si="8">$J$83</f>
        <v>Gestión Administrativa y  financiera en apoyo al Desarrollo Académico</v>
      </c>
      <c r="K85" s="95" t="s">
        <v>723</v>
      </c>
      <c r="L85" s="95"/>
    </row>
    <row r="86" spans="3:12" x14ac:dyDescent="0.25">
      <c r="C86" s="96" t="s">
        <v>124</v>
      </c>
      <c r="D86" s="147">
        <v>2</v>
      </c>
      <c r="E86" s="97">
        <v>13000</v>
      </c>
      <c r="F86" s="94">
        <f t="shared" si="7"/>
        <v>26000</v>
      </c>
      <c r="G86" s="160" t="s">
        <v>711</v>
      </c>
      <c r="H86" s="98" t="s">
        <v>478</v>
      </c>
      <c r="I86" s="98" t="str">
        <f>VLOOKUP(H86,Presupuesto!$B$11:$C$565,2,0)</f>
        <v>EQUIPO DE TRANSPORTE TRACCION Y ELEVACION</v>
      </c>
      <c r="J86" s="95" t="str">
        <f t="shared" si="8"/>
        <v>Gestión Administrativa y  financiera en apoyo al Desarrollo Académico</v>
      </c>
      <c r="K86" s="95" t="s">
        <v>723</v>
      </c>
      <c r="L86" s="95"/>
    </row>
    <row r="87" spans="3:12" x14ac:dyDescent="0.25">
      <c r="C87" s="106" t="s">
        <v>128</v>
      </c>
      <c r="D87" s="147">
        <v>2</v>
      </c>
      <c r="E87" s="97">
        <v>2000</v>
      </c>
      <c r="F87" s="94">
        <f t="shared" si="7"/>
        <v>4000</v>
      </c>
      <c r="G87" s="160" t="s">
        <v>711</v>
      </c>
      <c r="H87" s="107" t="s">
        <v>487</v>
      </c>
      <c r="I87" s="107" t="str">
        <f>VLOOKUP(H87,Presupuesto!$B$11:$C$565,2,0)</f>
        <v>EQUIPO DE COMPUTACION</v>
      </c>
      <c r="J87" s="95" t="str">
        <f t="shared" si="8"/>
        <v>Gestión Administrativa y  financiera en apoyo al Desarrollo Académico</v>
      </c>
      <c r="K87" s="95" t="s">
        <v>723</v>
      </c>
      <c r="L87" s="95"/>
    </row>
    <row r="88" spans="3:12" x14ac:dyDescent="0.25">
      <c r="C88" s="106" t="s">
        <v>129</v>
      </c>
      <c r="D88" s="147">
        <v>2</v>
      </c>
      <c r="E88" s="97">
        <v>1500</v>
      </c>
      <c r="F88" s="94">
        <f t="shared" si="7"/>
        <v>3000</v>
      </c>
      <c r="G88" s="160" t="s">
        <v>711</v>
      </c>
      <c r="H88" s="107" t="s">
        <v>452</v>
      </c>
      <c r="I88" s="107" t="str">
        <f>VLOOKUP(H88,Presupuesto!$B$11:$C$565,2,0)</f>
        <v>UTILES Y MATERIALES ELECTRICOS</v>
      </c>
      <c r="J88" s="95" t="str">
        <f t="shared" si="8"/>
        <v>Gestión Administrativa y  financiera en apoyo al Desarrollo Académico</v>
      </c>
      <c r="K88" s="95" t="s">
        <v>720</v>
      </c>
      <c r="L88" s="95"/>
    </row>
    <row r="89" spans="3:12" x14ac:dyDescent="0.25">
      <c r="C89" s="106" t="s">
        <v>130</v>
      </c>
      <c r="D89" s="147">
        <v>1</v>
      </c>
      <c r="E89" s="97">
        <v>1500</v>
      </c>
      <c r="F89" s="94">
        <f t="shared" si="7"/>
        <v>1500</v>
      </c>
      <c r="G89" s="160" t="s">
        <v>711</v>
      </c>
      <c r="H89" s="107" t="s">
        <v>487</v>
      </c>
      <c r="I89" s="107" t="str">
        <f>VLOOKUP(H89,Presupuesto!$B$11:$C$565,2,0)</f>
        <v>EQUIPO DE COMPUTACION</v>
      </c>
      <c r="J89" s="95" t="str">
        <f t="shared" si="8"/>
        <v>Gestión Administrativa y  financiera en apoyo al Desarrollo Académico</v>
      </c>
      <c r="K89" s="95" t="s">
        <v>723</v>
      </c>
      <c r="L89" s="95"/>
    </row>
    <row r="90" spans="3:12" ht="15.75" thickBot="1" x14ac:dyDescent="0.3">
      <c r="C90" s="99" t="s">
        <v>132</v>
      </c>
      <c r="D90" s="155">
        <v>50</v>
      </c>
      <c r="E90" s="101">
        <v>20</v>
      </c>
      <c r="F90" s="102">
        <f t="shared" si="7"/>
        <v>1000</v>
      </c>
      <c r="G90" s="157" t="s">
        <v>711</v>
      </c>
      <c r="H90" s="103" t="s">
        <v>457</v>
      </c>
      <c r="I90" s="103" t="str">
        <f>VLOOKUP(H90,Presupuesto!$B$11:$C$565,2,0)</f>
        <v>OTROS RESPUESTOS Y ACCESORIOS MENORES</v>
      </c>
      <c r="J90" s="103" t="str">
        <f t="shared" si="8"/>
        <v>Gestión Administrativa y  financiera en apoyo al Desarrollo Académico</v>
      </c>
      <c r="K90" s="120" t="s">
        <v>723</v>
      </c>
      <c r="L90" s="120"/>
    </row>
    <row r="91" spans="3:12" ht="15" customHeight="1" x14ac:dyDescent="0.25">
      <c r="C91" s="424"/>
      <c r="D91" s="424"/>
      <c r="E91" s="424"/>
      <c r="F91" s="424"/>
      <c r="G91" s="413"/>
      <c r="H91" s="424"/>
      <c r="I91" s="424"/>
      <c r="J91" s="424"/>
      <c r="K91" s="424"/>
      <c r="L91" s="424"/>
    </row>
    <row r="92" spans="3:12" ht="15.75" customHeight="1" thickBot="1" x14ac:dyDescent="0.3">
      <c r="C92" s="424"/>
      <c r="D92" s="424"/>
      <c r="E92" s="424"/>
      <c r="F92" s="424"/>
      <c r="G92" s="413"/>
      <c r="H92" s="424"/>
      <c r="I92" s="424"/>
      <c r="J92" s="424"/>
      <c r="K92" s="424"/>
      <c r="L92" s="424"/>
    </row>
    <row r="93" spans="3:12" ht="15.75" customHeight="1" thickBot="1" x14ac:dyDescent="0.3">
      <c r="C93" s="29" t="s">
        <v>1308</v>
      </c>
      <c r="D93" s="105">
        <f>SUM(F100:F102)</f>
        <v>113000</v>
      </c>
      <c r="E93" s="424"/>
      <c r="F93" s="69"/>
      <c r="G93" s="78"/>
      <c r="H93" s="69"/>
      <c r="I93" s="69"/>
      <c r="J93" s="424"/>
      <c r="K93" s="424"/>
      <c r="L93" s="424"/>
    </row>
    <row r="94" spans="3:12" ht="15" customHeight="1" x14ac:dyDescent="0.25">
      <c r="C94" s="69"/>
      <c r="D94" s="31"/>
      <c r="E94" s="91"/>
      <c r="F94" s="91"/>
      <c r="G94" s="91"/>
      <c r="H94" s="75"/>
      <c r="I94" s="75"/>
      <c r="J94" s="75"/>
      <c r="K94" s="109"/>
      <c r="L94" s="424"/>
    </row>
    <row r="95" spans="3:12" ht="15" customHeight="1" x14ac:dyDescent="0.25">
      <c r="C95" s="69"/>
      <c r="D95" s="31"/>
      <c r="E95" s="91"/>
      <c r="F95" s="91"/>
      <c r="G95" s="91"/>
      <c r="H95" s="75"/>
      <c r="I95" s="75"/>
      <c r="J95" s="75"/>
      <c r="K95" s="109"/>
      <c r="L95" s="424"/>
    </row>
    <row r="96" spans="3:12" ht="15.75" customHeight="1" x14ac:dyDescent="0.25">
      <c r="C96" s="195" t="s">
        <v>1309</v>
      </c>
      <c r="D96" s="343" t="s">
        <v>1722</v>
      </c>
      <c r="E96" s="91"/>
      <c r="F96" s="91"/>
      <c r="G96" s="91"/>
      <c r="H96" s="75"/>
      <c r="I96" s="75"/>
      <c r="J96" s="75"/>
      <c r="K96" s="109"/>
      <c r="L96" s="424"/>
    </row>
    <row r="97" spans="3:12" ht="18.75" customHeight="1" x14ac:dyDescent="0.25">
      <c r="C97" s="202" t="str">
        <f>IFERROR(VLOOKUP(D96,'1. Desarrollo e Innov. Curricu.'!$F:$G,2,FALSE),IFERROR(VLOOKUP(D96,'2. Investigación Científica'!$F:$G,2,FALSE),IFERROR(VLOOKUP(D96,'3. Vinculación Univ. Sociedad'!$F:$G,2,FALSE),IFERROR(VLOOKUP(D96,'4. Docencia y Profesorado Univ.'!$F:$G,2,FALSE),IFERROR(VLOOKUP(D96,'5. Estudiantes y Graduados'!$F:$G,2,FALSE),IFERROR(VLOOKUP(D96,'11. Gestion Administrativa'!$F:$G,2,FALSE),IFERROR(VLOOKUP(D96,'13. Gestión Académica'!$F:$G,2,FALSE),IFERROR(VLOOKUP(D96,'9. Asegura. de la Calid. y M'!$F:$G,2,FALSE),IFERROR(VLOOKUP(D96,'6. Gestión del Conocimiento'!$F:$G,2,FALSE),IFERROR(VLOOKUP(D96,'15. Gobernabilidad y Proceso...'!$F:$G,2,FALSE),IFERROR(VLOOKUP(D96,'12. Gestión del Talento Humano'!$F:$G,2,FALSE),IFERROR(VLOOKUP(D96,'14. Internacional... de la E.S.'!$F:$G,2,FALSE),IFERROR(VLOOKUP(D96,'10. Posgrado'!$F:$G,2,FALSE),IFERROR(VLOOKUP(D96,'16. Desa. del Sistema Educ.Sup.'!$F:$G,2,FALSE),IFERROR(VLOOKUP(D96,'8. Cultura de Inno. Insti...'!$F:$G,2,FALSE),VLOOKUP(D96,'7. Lo Esencial de la Reforma U.'!$F:$G,2,0))))))))))))))))</f>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
      <c r="D97" s="31"/>
      <c r="E97" s="91"/>
      <c r="F97" s="91"/>
      <c r="G97" s="91"/>
      <c r="H97" s="75"/>
      <c r="I97" s="75"/>
      <c r="J97" s="75"/>
      <c r="K97" s="109"/>
      <c r="L97" s="424"/>
    </row>
    <row r="98" spans="3:12" ht="15" customHeight="1" thickBot="1" x14ac:dyDescent="0.3">
      <c r="C98" s="424"/>
      <c r="D98" s="424"/>
      <c r="E98" s="424"/>
      <c r="F98" s="91"/>
      <c r="G98" s="75"/>
      <c r="H98" s="75"/>
      <c r="I98" s="75"/>
      <c r="J98" s="424"/>
      <c r="K98" s="424"/>
      <c r="L98" s="424"/>
    </row>
    <row r="99" spans="3:12" ht="30.75" thickBot="1" x14ac:dyDescent="0.3">
      <c r="C99" s="636" t="s">
        <v>1310</v>
      </c>
      <c r="D99" s="637" t="s">
        <v>98</v>
      </c>
      <c r="E99" s="637" t="s">
        <v>1312</v>
      </c>
      <c r="F99" s="638" t="s">
        <v>1313</v>
      </c>
      <c r="G99" s="638" t="s">
        <v>1314</v>
      </c>
      <c r="H99" s="637" t="s">
        <v>1315</v>
      </c>
      <c r="I99" s="637" t="s">
        <v>710</v>
      </c>
      <c r="J99" s="637" t="s">
        <v>1316</v>
      </c>
      <c r="K99" s="637" t="s">
        <v>1317</v>
      </c>
      <c r="L99" s="639" t="s">
        <v>1335</v>
      </c>
    </row>
    <row r="100" spans="3:12" x14ac:dyDescent="0.25">
      <c r="C100" s="288" t="s">
        <v>119</v>
      </c>
      <c r="D100" s="154">
        <v>2</v>
      </c>
      <c r="E100" s="309">
        <f>HLOOKUP($C100,$CB$2:$CE$3,2,0)</f>
        <v>15000</v>
      </c>
      <c r="F100" s="94">
        <f>D100*E100</f>
        <v>30000</v>
      </c>
      <c r="G100" s="160" t="s">
        <v>711</v>
      </c>
      <c r="H100" s="95" t="s">
        <v>487</v>
      </c>
      <c r="I100" s="95" t="str">
        <f>VLOOKUP(H100,Presupuesto!$B$11:$C$565,2,0)</f>
        <v>EQUIPO DE COMPUTACION</v>
      </c>
      <c r="J100" s="210" t="s">
        <v>81</v>
      </c>
      <c r="K100" s="95" t="s">
        <v>718</v>
      </c>
      <c r="L100" s="95"/>
    </row>
    <row r="101" spans="3:12" x14ac:dyDescent="0.25">
      <c r="C101" s="288" t="s">
        <v>116</v>
      </c>
      <c r="D101" s="147">
        <v>2</v>
      </c>
      <c r="E101" s="692">
        <f>HLOOKUP($C101,$CB$2:$CE$3,2,0)</f>
        <v>35000</v>
      </c>
      <c r="F101" s="94">
        <f>D101*E101</f>
        <v>70000</v>
      </c>
      <c r="G101" s="160" t="s">
        <v>711</v>
      </c>
      <c r="H101" s="98" t="s">
        <v>487</v>
      </c>
      <c r="I101" s="98" t="str">
        <f>VLOOKUP(H101,Presupuesto!$B$11:$C$565,2,0)</f>
        <v>EQUIPO DE COMPUTACION</v>
      </c>
      <c r="J101" s="95" t="str">
        <f>$J$100</f>
        <v>Gestión Tecnologías de Información y Comunicación</v>
      </c>
      <c r="K101" s="95" t="s">
        <v>719</v>
      </c>
      <c r="L101" s="95"/>
    </row>
    <row r="102" spans="3:12" ht="15.75" thickBot="1" x14ac:dyDescent="0.3">
      <c r="C102" s="99" t="s">
        <v>124</v>
      </c>
      <c r="D102" s="640">
        <v>1</v>
      </c>
      <c r="E102" s="101">
        <v>13000</v>
      </c>
      <c r="F102" s="624">
        <f t="shared" ref="F102" si="9">D102*E102</f>
        <v>13000</v>
      </c>
      <c r="G102" s="641" t="s">
        <v>711</v>
      </c>
      <c r="H102" s="120" t="s">
        <v>478</v>
      </c>
      <c r="I102" s="120" t="str">
        <f>VLOOKUP(H102,Presupuesto!$B$11:$C$565,2,0)</f>
        <v>EQUIPO DE TRANSPORTE TRACCION Y ELEVACION</v>
      </c>
      <c r="J102" s="315" t="str">
        <f t="shared" ref="J102" si="10">$J$100</f>
        <v>Gestión Tecnologías de Información y Comunicación</v>
      </c>
      <c r="K102" s="315" t="s">
        <v>720</v>
      </c>
      <c r="L102" s="315"/>
    </row>
    <row r="103" spans="3:12" s="424" customFormat="1" ht="15.75" thickBot="1" x14ac:dyDescent="0.3">
      <c r="C103" s="610"/>
      <c r="D103" s="611"/>
      <c r="E103" s="607"/>
      <c r="F103" s="607"/>
      <c r="G103" s="608"/>
      <c r="H103" s="609"/>
      <c r="I103" s="609"/>
      <c r="J103" s="609"/>
      <c r="K103" s="609"/>
      <c r="L103" s="609"/>
    </row>
    <row r="104" spans="3:12" ht="15" customHeight="1" thickBot="1" x14ac:dyDescent="0.3">
      <c r="C104" s="729" t="s">
        <v>2197</v>
      </c>
      <c r="D104" s="730"/>
      <c r="E104" s="730"/>
      <c r="F104" s="730"/>
      <c r="G104" s="730"/>
      <c r="H104" s="730"/>
      <c r="I104" s="730"/>
      <c r="J104" s="730"/>
      <c r="K104" s="730"/>
      <c r="L104" s="731"/>
    </row>
    <row r="105" spans="3:12" ht="15.75" customHeight="1" thickBot="1" x14ac:dyDescent="0.3">
      <c r="C105" s="424"/>
      <c r="D105" s="424"/>
      <c r="E105" s="424"/>
      <c r="F105" s="424"/>
      <c r="G105" s="413"/>
      <c r="H105" s="424"/>
      <c r="I105" s="424"/>
      <c r="J105" s="424"/>
      <c r="K105" s="424"/>
      <c r="L105" s="424"/>
    </row>
    <row r="106" spans="3:12" ht="15.75" customHeight="1" thickBot="1" x14ac:dyDescent="0.3">
      <c r="C106" s="29" t="s">
        <v>1308</v>
      </c>
      <c r="D106" s="105">
        <f>SUM(F113:F118)</f>
        <v>69500</v>
      </c>
      <c r="E106" s="424"/>
      <c r="F106" s="69"/>
      <c r="G106" s="78"/>
      <c r="H106" s="69"/>
      <c r="I106" s="69"/>
      <c r="J106" s="424"/>
      <c r="K106" s="424"/>
      <c r="L106" s="424"/>
    </row>
    <row r="107" spans="3:12" ht="15" customHeight="1" x14ac:dyDescent="0.25">
      <c r="C107" s="69"/>
      <c r="D107" s="31"/>
      <c r="E107" s="91"/>
      <c r="F107" s="91"/>
      <c r="G107" s="91"/>
      <c r="H107" s="75"/>
      <c r="I107" s="75"/>
      <c r="J107" s="75"/>
      <c r="K107" s="109"/>
      <c r="L107" s="424"/>
    </row>
    <row r="108" spans="3:12" ht="15" customHeight="1" x14ac:dyDescent="0.25">
      <c r="C108" s="69"/>
      <c r="D108" s="31"/>
      <c r="E108" s="91"/>
      <c r="F108" s="91"/>
      <c r="G108" s="91"/>
      <c r="H108" s="75"/>
      <c r="I108" s="75"/>
      <c r="J108" s="75"/>
      <c r="K108" s="109"/>
      <c r="L108" s="424"/>
    </row>
    <row r="109" spans="3:12" ht="15.75" customHeight="1" x14ac:dyDescent="0.25">
      <c r="C109" s="195" t="s">
        <v>1309</v>
      </c>
      <c r="D109" s="343" t="s">
        <v>1913</v>
      </c>
      <c r="E109" s="91"/>
      <c r="F109" s="91"/>
      <c r="G109" s="91"/>
      <c r="H109" s="75"/>
      <c r="I109" s="75"/>
      <c r="J109" s="75"/>
      <c r="K109" s="109"/>
      <c r="L109" s="424"/>
    </row>
    <row r="110" spans="3:12" ht="18.75" customHeight="1" x14ac:dyDescent="0.25">
      <c r="C110" s="202"/>
      <c r="D110" s="31"/>
      <c r="E110" s="91"/>
      <c r="F110" s="91"/>
      <c r="G110" s="91"/>
      <c r="H110" s="75"/>
      <c r="I110" s="75"/>
      <c r="J110" s="75"/>
      <c r="K110" s="109"/>
      <c r="L110" s="424"/>
    </row>
    <row r="111" spans="3:12" ht="15" customHeight="1" x14ac:dyDescent="0.25">
      <c r="C111" s="689" t="s">
        <v>2198</v>
      </c>
      <c r="D111" s="424"/>
      <c r="E111" s="424"/>
      <c r="F111" s="91"/>
      <c r="G111" s="75"/>
      <c r="H111" s="75"/>
      <c r="I111" s="75"/>
      <c r="J111" s="424"/>
      <c r="K111" s="424"/>
      <c r="L111" s="424"/>
    </row>
    <row r="112" spans="3:12" ht="30.75" thickBot="1" x14ac:dyDescent="0.3">
      <c r="C112" s="145" t="s">
        <v>1310</v>
      </c>
      <c r="D112" s="627" t="s">
        <v>98</v>
      </c>
      <c r="E112" s="627" t="s">
        <v>1312</v>
      </c>
      <c r="F112" s="146" t="s">
        <v>1313</v>
      </c>
      <c r="G112" s="146" t="s">
        <v>1314</v>
      </c>
      <c r="H112" s="145" t="s">
        <v>1315</v>
      </c>
      <c r="I112" s="145" t="s">
        <v>710</v>
      </c>
      <c r="J112" s="145" t="s">
        <v>1316</v>
      </c>
      <c r="K112" s="145" t="s">
        <v>1317</v>
      </c>
      <c r="L112" s="145" t="s">
        <v>1335</v>
      </c>
    </row>
    <row r="113" spans="3:12" x14ac:dyDescent="0.25">
      <c r="C113" s="288" t="s">
        <v>119</v>
      </c>
      <c r="D113" s="621">
        <v>2</v>
      </c>
      <c r="E113" s="309">
        <f>HLOOKUP($C113,$CB$2:$CE$3,2,0)</f>
        <v>15000</v>
      </c>
      <c r="F113" s="126">
        <f>D113*E113</f>
        <v>30000</v>
      </c>
      <c r="G113" s="160" t="s">
        <v>711</v>
      </c>
      <c r="H113" s="95" t="s">
        <v>487</v>
      </c>
      <c r="I113" s="95" t="str">
        <f>VLOOKUP(H113,Presupuesto!$B$11:$C$565,2,0)</f>
        <v>EQUIPO DE COMPUTACION</v>
      </c>
      <c r="J113" s="210" t="s">
        <v>73</v>
      </c>
      <c r="K113" s="95" t="s">
        <v>720</v>
      </c>
      <c r="L113" s="95"/>
    </row>
    <row r="114" spans="3:12" x14ac:dyDescent="0.25">
      <c r="C114" s="288" t="s">
        <v>116</v>
      </c>
      <c r="D114" s="193">
        <v>1</v>
      </c>
      <c r="E114" s="94">
        <f>HLOOKUP($C114,$CB$2:$CE$3,2,0)</f>
        <v>35000</v>
      </c>
      <c r="F114" s="126">
        <f>D114*E114</f>
        <v>35000</v>
      </c>
      <c r="G114" s="160" t="s">
        <v>711</v>
      </c>
      <c r="H114" s="98" t="s">
        <v>487</v>
      </c>
      <c r="I114" s="98" t="str">
        <f>VLOOKUP(H114,Presupuesto!$B$11:$C$565,2,0)</f>
        <v>EQUIPO DE COMPUTACION</v>
      </c>
      <c r="J114" s="95" t="str">
        <f>$J$113</f>
        <v>Gestión Administrativa y  financiera en apoyo al Desarrollo Académico</v>
      </c>
      <c r="K114" s="95" t="s">
        <v>720</v>
      </c>
      <c r="L114" s="95"/>
    </row>
    <row r="115" spans="3:12" x14ac:dyDescent="0.25">
      <c r="C115" s="106" t="s">
        <v>128</v>
      </c>
      <c r="D115" s="193">
        <v>1</v>
      </c>
      <c r="E115" s="114">
        <v>2000</v>
      </c>
      <c r="F115" s="126">
        <f t="shared" ref="F115:F118" si="11">D115*E115</f>
        <v>2000</v>
      </c>
      <c r="G115" s="160" t="s">
        <v>711</v>
      </c>
      <c r="H115" s="107" t="s">
        <v>487</v>
      </c>
      <c r="I115" s="107" t="str">
        <f>VLOOKUP(H115,Presupuesto!$B$11:$C$565,2,0)</f>
        <v>EQUIPO DE COMPUTACION</v>
      </c>
      <c r="J115" s="95" t="str">
        <f>$J$113</f>
        <v>Gestión Administrativa y  financiera en apoyo al Desarrollo Académico</v>
      </c>
      <c r="K115" s="95" t="s">
        <v>720</v>
      </c>
      <c r="L115" s="95"/>
    </row>
    <row r="116" spans="3:12" x14ac:dyDescent="0.25">
      <c r="C116" s="106" t="s">
        <v>129</v>
      </c>
      <c r="D116" s="193">
        <v>1</v>
      </c>
      <c r="E116" s="114">
        <v>1500</v>
      </c>
      <c r="F116" s="126">
        <f t="shared" si="11"/>
        <v>1500</v>
      </c>
      <c r="G116" s="160" t="s">
        <v>711</v>
      </c>
      <c r="H116" s="107" t="s">
        <v>452</v>
      </c>
      <c r="I116" s="107" t="str">
        <f>VLOOKUP(H116,Presupuesto!$B$11:$C$565,2,0)</f>
        <v>UTILES Y MATERIALES ELECTRICOS</v>
      </c>
      <c r="J116" s="95" t="str">
        <f>$J$113</f>
        <v>Gestión Administrativa y  financiera en apoyo al Desarrollo Académico</v>
      </c>
      <c r="K116" s="95" t="s">
        <v>720</v>
      </c>
      <c r="L116" s="95"/>
    </row>
    <row r="117" spans="3:12" x14ac:dyDescent="0.25">
      <c r="C117" s="106" t="s">
        <v>131</v>
      </c>
      <c r="D117" s="193">
        <v>1</v>
      </c>
      <c r="E117" s="114">
        <v>500</v>
      </c>
      <c r="F117" s="126">
        <f t="shared" si="11"/>
        <v>500</v>
      </c>
      <c r="G117" s="160" t="s">
        <v>711</v>
      </c>
      <c r="H117" s="107" t="s">
        <v>457</v>
      </c>
      <c r="I117" s="107" t="str">
        <f>VLOOKUP(H117,Presupuesto!$B$11:$C$565,2,0)</f>
        <v>OTROS RESPUESTOS Y ACCESORIOS MENORES</v>
      </c>
      <c r="J117" s="95" t="str">
        <f>$J$113</f>
        <v>Gestión Administrativa y  financiera en apoyo al Desarrollo Académico</v>
      </c>
      <c r="K117" s="95" t="s">
        <v>720</v>
      </c>
      <c r="L117" s="95"/>
    </row>
    <row r="118" spans="3:12" ht="15.75" thickBot="1" x14ac:dyDescent="0.3">
      <c r="C118" s="99" t="s">
        <v>132</v>
      </c>
      <c r="D118" s="214">
        <v>25</v>
      </c>
      <c r="E118" s="102">
        <v>20</v>
      </c>
      <c r="F118" s="128">
        <f t="shared" si="11"/>
        <v>500</v>
      </c>
      <c r="G118" s="157" t="s">
        <v>711</v>
      </c>
      <c r="H118" s="103" t="s">
        <v>457</v>
      </c>
      <c r="I118" s="103" t="str">
        <f>VLOOKUP(H118,Presupuesto!$B$11:$C$565,2,0)</f>
        <v>OTROS RESPUESTOS Y ACCESORIOS MENORES</v>
      </c>
      <c r="J118" s="103" t="str">
        <f>$J$113</f>
        <v>Gestión Administrativa y  financiera en apoyo al Desarrollo Académico</v>
      </c>
      <c r="K118" s="120" t="s">
        <v>718</v>
      </c>
      <c r="L118" s="120"/>
    </row>
    <row r="119" spans="3:12" ht="15" customHeight="1" x14ac:dyDescent="0.25">
      <c r="C119" s="424"/>
      <c r="D119" s="424"/>
      <c r="E119" s="424"/>
      <c r="F119" s="424"/>
      <c r="G119" s="413"/>
      <c r="H119" s="424"/>
      <c r="I119" s="424"/>
      <c r="J119" s="424"/>
      <c r="K119" s="424"/>
      <c r="L119" s="424"/>
    </row>
    <row r="120" spans="3:12" ht="15.75" customHeight="1" thickBot="1" x14ac:dyDescent="0.3">
      <c r="C120" s="424"/>
      <c r="D120" s="424"/>
      <c r="E120" s="424"/>
      <c r="F120" s="424"/>
      <c r="G120" s="413"/>
      <c r="H120" s="424"/>
      <c r="I120" s="424"/>
      <c r="J120" s="424"/>
      <c r="K120" s="424"/>
      <c r="L120" s="424"/>
    </row>
    <row r="121" spans="3:12" ht="15.75" customHeight="1" thickBot="1" x14ac:dyDescent="0.3">
      <c r="C121" s="29" t="s">
        <v>1308</v>
      </c>
      <c r="D121" s="105">
        <f>SUM(F128:F133)</f>
        <v>650500</v>
      </c>
      <c r="E121" s="424"/>
      <c r="F121" s="69"/>
      <c r="G121" s="78"/>
      <c r="H121" s="69"/>
      <c r="I121" s="69"/>
      <c r="J121" s="424"/>
      <c r="K121" s="424"/>
      <c r="L121" s="424"/>
    </row>
    <row r="122" spans="3:12" ht="15" customHeight="1" x14ac:dyDescent="0.25">
      <c r="C122" s="69"/>
      <c r="D122" s="31"/>
      <c r="E122" s="91"/>
      <c r="F122" s="91"/>
      <c r="G122" s="91"/>
      <c r="H122" s="75"/>
      <c r="I122" s="75"/>
      <c r="J122" s="75"/>
      <c r="K122" s="109"/>
      <c r="L122" s="424"/>
    </row>
    <row r="123" spans="3:12" ht="15" customHeight="1" x14ac:dyDescent="0.25">
      <c r="C123" s="69"/>
      <c r="D123" s="31"/>
      <c r="E123" s="91"/>
      <c r="F123" s="91"/>
      <c r="G123" s="91"/>
      <c r="H123" s="75"/>
      <c r="I123" s="75"/>
      <c r="J123" s="75"/>
      <c r="K123" s="109"/>
      <c r="L123" s="424"/>
    </row>
    <row r="124" spans="3:12" ht="15.75" customHeight="1" x14ac:dyDescent="0.25">
      <c r="C124" s="195" t="s">
        <v>1309</v>
      </c>
      <c r="D124" s="343" t="s">
        <v>1913</v>
      </c>
      <c r="E124" s="91"/>
      <c r="F124" s="91"/>
      <c r="G124" s="91"/>
      <c r="H124" s="75"/>
      <c r="I124" s="75"/>
      <c r="J124" s="75"/>
      <c r="K124" s="109"/>
      <c r="L124" s="424"/>
    </row>
    <row r="125" spans="3:12" ht="18.75" customHeight="1" x14ac:dyDescent="0.25">
      <c r="C125" s="202"/>
      <c r="D125" s="31"/>
      <c r="E125" s="91"/>
      <c r="F125" s="91"/>
      <c r="G125" s="91"/>
      <c r="H125" s="75"/>
      <c r="I125" s="75"/>
      <c r="J125" s="75"/>
      <c r="K125" s="109"/>
      <c r="L125" s="424"/>
    </row>
    <row r="126" spans="3:12" ht="15" customHeight="1" x14ac:dyDescent="0.25">
      <c r="C126" s="689" t="s">
        <v>2199</v>
      </c>
      <c r="D126" s="424"/>
      <c r="E126" s="424"/>
      <c r="F126" s="91"/>
      <c r="G126" s="75"/>
      <c r="H126" s="75"/>
      <c r="I126" s="75"/>
      <c r="J126" s="424"/>
      <c r="K126" s="424"/>
      <c r="L126" s="424"/>
    </row>
    <row r="127" spans="3:12" ht="30.75" thickBot="1" x14ac:dyDescent="0.3">
      <c r="C127" s="145" t="s">
        <v>1310</v>
      </c>
      <c r="D127" s="145" t="s">
        <v>98</v>
      </c>
      <c r="E127" s="627" t="s">
        <v>1312</v>
      </c>
      <c r="F127" s="146" t="s">
        <v>1313</v>
      </c>
      <c r="G127" s="146" t="s">
        <v>1314</v>
      </c>
      <c r="H127" s="145" t="s">
        <v>1315</v>
      </c>
      <c r="I127" s="145" t="s">
        <v>710</v>
      </c>
      <c r="J127" s="145" t="s">
        <v>1316</v>
      </c>
      <c r="K127" s="145" t="s">
        <v>1317</v>
      </c>
      <c r="L127" s="145" t="s">
        <v>1335</v>
      </c>
    </row>
    <row r="128" spans="3:12" x14ac:dyDescent="0.25">
      <c r="C128" s="288" t="s">
        <v>119</v>
      </c>
      <c r="D128" s="154">
        <v>40</v>
      </c>
      <c r="E128" s="309">
        <f>HLOOKUP($C128,$CB$2:$CE$3,2,0)</f>
        <v>15000</v>
      </c>
      <c r="F128" s="126">
        <f>D128*E128</f>
        <v>600000</v>
      </c>
      <c r="G128" s="160" t="s">
        <v>711</v>
      </c>
      <c r="H128" s="95" t="s">
        <v>487</v>
      </c>
      <c r="I128" s="95" t="str">
        <f>VLOOKUP(H128,Presupuesto!$B$11:$C$565,2,0)</f>
        <v>EQUIPO DE COMPUTACION</v>
      </c>
      <c r="J128" s="210" t="s">
        <v>73</v>
      </c>
      <c r="K128" s="95" t="s">
        <v>720</v>
      </c>
      <c r="L128" s="95"/>
    </row>
    <row r="129" spans="3:12" x14ac:dyDescent="0.25">
      <c r="C129" s="96" t="s">
        <v>124</v>
      </c>
      <c r="D129" s="147">
        <v>1</v>
      </c>
      <c r="E129" s="114">
        <v>13000</v>
      </c>
      <c r="F129" s="126">
        <f t="shared" ref="F129:F132" si="12">D129*E129</f>
        <v>13000</v>
      </c>
      <c r="G129" s="160" t="s">
        <v>711</v>
      </c>
      <c r="H129" s="98" t="s">
        <v>478</v>
      </c>
      <c r="I129" s="98" t="str">
        <f>VLOOKUP(H129,Presupuesto!$B$11:$C$565,2,0)</f>
        <v>EQUIPO DE TRANSPORTE TRACCION Y ELEVACION</v>
      </c>
      <c r="J129" s="95" t="str">
        <f>$J$128</f>
        <v>Gestión Administrativa y  financiera en apoyo al Desarrollo Académico</v>
      </c>
      <c r="K129" s="95" t="s">
        <v>720</v>
      </c>
      <c r="L129" s="95"/>
    </row>
    <row r="130" spans="3:12" x14ac:dyDescent="0.25">
      <c r="C130" s="96" t="s">
        <v>125</v>
      </c>
      <c r="D130" s="147">
        <v>1</v>
      </c>
      <c r="E130" s="114">
        <v>15000</v>
      </c>
      <c r="F130" s="126">
        <f t="shared" si="12"/>
        <v>15000</v>
      </c>
      <c r="G130" s="160" t="s">
        <v>711</v>
      </c>
      <c r="H130" s="98" t="s">
        <v>478</v>
      </c>
      <c r="I130" s="98" t="str">
        <f>VLOOKUP(H130,Presupuesto!$B$11:$C$565,2,0)</f>
        <v>EQUIPO DE TRANSPORTE TRACCION Y ELEVACION</v>
      </c>
      <c r="J130" s="95" t="str">
        <f>$J$128</f>
        <v>Gestión Administrativa y  financiera en apoyo al Desarrollo Académico</v>
      </c>
      <c r="K130" s="95" t="s">
        <v>720</v>
      </c>
      <c r="L130" s="95"/>
    </row>
    <row r="131" spans="3:12" x14ac:dyDescent="0.25">
      <c r="C131" s="106" t="s">
        <v>129</v>
      </c>
      <c r="D131" s="147">
        <v>14</v>
      </c>
      <c r="E131" s="114">
        <v>1500</v>
      </c>
      <c r="F131" s="126">
        <f t="shared" si="12"/>
        <v>21000</v>
      </c>
      <c r="G131" s="160" t="s">
        <v>711</v>
      </c>
      <c r="H131" s="107" t="s">
        <v>452</v>
      </c>
      <c r="I131" s="107" t="str">
        <f>VLOOKUP(H131,Presupuesto!$B$11:$C$565,2,0)</f>
        <v>UTILES Y MATERIALES ELECTRICOS</v>
      </c>
      <c r="J131" s="95" t="str">
        <f>$J$128</f>
        <v>Gestión Administrativa y  financiera en apoyo al Desarrollo Académico</v>
      </c>
      <c r="K131" s="95" t="s">
        <v>720</v>
      </c>
      <c r="L131" s="95"/>
    </row>
    <row r="132" spans="3:12" x14ac:dyDescent="0.25">
      <c r="C132" s="106" t="s">
        <v>130</v>
      </c>
      <c r="D132" s="147">
        <v>1</v>
      </c>
      <c r="E132" s="114">
        <v>1500</v>
      </c>
      <c r="F132" s="126">
        <f t="shared" si="12"/>
        <v>1500</v>
      </c>
      <c r="G132" s="160" t="s">
        <v>711</v>
      </c>
      <c r="H132" s="107" t="s">
        <v>487</v>
      </c>
      <c r="I132" s="107" t="str">
        <f>VLOOKUP(H132,Presupuesto!$B$11:$C$565,2,0)</f>
        <v>EQUIPO DE COMPUTACION</v>
      </c>
      <c r="J132" s="95" t="str">
        <f>$J$128</f>
        <v>Gestión Administrativa y  financiera en apoyo al Desarrollo Académico</v>
      </c>
      <c r="K132" s="95" t="s">
        <v>720</v>
      </c>
      <c r="L132" s="95"/>
    </row>
    <row r="133" spans="3:12" ht="15.75" thickBot="1" x14ac:dyDescent="0.3">
      <c r="C133" s="99"/>
      <c r="D133" s="155"/>
      <c r="E133" s="102"/>
      <c r="F133" s="128"/>
      <c r="G133" s="157"/>
      <c r="H133" s="103"/>
      <c r="I133" s="103"/>
      <c r="J133" s="103"/>
      <c r="K133" s="120"/>
      <c r="L133" s="120"/>
    </row>
    <row r="134" spans="3:12" ht="15" customHeight="1" x14ac:dyDescent="0.25">
      <c r="C134" s="424"/>
      <c r="D134" s="424"/>
      <c r="E134" s="424"/>
      <c r="F134" s="91"/>
      <c r="G134" s="75"/>
      <c r="H134" s="75"/>
      <c r="I134" s="75"/>
      <c r="J134" s="424"/>
      <c r="K134" s="424"/>
      <c r="L134" s="424"/>
    </row>
    <row r="135" spans="3:12" ht="15.75" customHeight="1" x14ac:dyDescent="0.25">
      <c r="C135" s="424"/>
      <c r="D135" s="424"/>
      <c r="E135" s="424"/>
      <c r="F135" s="424"/>
      <c r="G135" s="413"/>
      <c r="H135" s="424"/>
      <c r="I135" s="424"/>
      <c r="J135" s="424"/>
      <c r="K135" s="424"/>
      <c r="L135" s="424"/>
    </row>
  </sheetData>
  <mergeCells count="4">
    <mergeCell ref="C8:L8"/>
    <mergeCell ref="C29:L29"/>
    <mergeCell ref="C74:L74"/>
    <mergeCell ref="C104:L104"/>
  </mergeCells>
  <dataValidations xWindow="801" yWindow="652" count="5">
    <dataValidation type="list" allowBlank="1" showInputMessage="1" showErrorMessage="1" errorTitle="¡Ingreso Inválido!" error="Seleccione una opción de la lista._x000a_" promptTitle="Tipo de Presupuesto" prompt="Seleccione una opción de la lista." sqref="G59:G72 G83:G90 G100:G103 G113:G118 G17:G26 G38:G49 G128:G133">
      <formula1>$R$2:$S$2</formula1>
    </dataValidation>
    <dataValidation type="list" allowBlank="1" showInputMessage="1" showErrorMessage="1" errorTitle="¡Ingreso Inválido!" error="Seleccione una opción de la lista" promptTitle="Mes Requerido" prompt="Seleccione el mes en el que requiere el recurso." sqref="K59:K72 K83:K90 K100:K103 K113:K118 K17:K26 K38:K49 K128:K133">
      <formula1>$U$2:$AF$2</formula1>
    </dataValidation>
    <dataValidation type="list" allowBlank="1" showInputMessage="1" showErrorMessage="1" sqref="C17:C18 C38:C39 C59:C60 C83:C84 C100:C101 C113:C114 C128">
      <formula1>$CB$2:$CE$2</formula1>
    </dataValidation>
    <dataValidation type="list" allowBlank="1" showInputMessage="1" showErrorMessage="1" errorTitle="¡Ingreso Inválido!" error="Seleccione una opción de la lista." promptTitle="Dimensión Estratégica" prompt="Seleccione una opción de la lista." sqref="J59:J72 J83:J90 J100:J103 J113:J118 J17:J26 J38:J49 J128:J133">
      <formula1>$A$2:$Q$2</formula1>
    </dataValidation>
    <dataValidation type="list" allowBlank="1" showInputMessage="1" showErrorMessage="1" errorTitle="¡Ingreso Inválido!" error="Verifique el valor ingresado" promptTitle="Objeto de Gasto" prompt="Ingrese el Objeto de Gasto" sqref="H59:H72 H83:H90 H100:H103 H113:H118 H17:H26 H38:H49 H128:H133">
      <formula1>$A$1:$SU$1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H657"/>
  <sheetViews>
    <sheetView showGridLines="0" topLeftCell="A19" zoomScale="110" zoomScaleNormal="110" workbookViewId="0">
      <selection activeCell="F26" sqref="F26"/>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5.28515625" style="85" customWidth="1"/>
    <col min="9" max="9" width="40.28515625" style="85" customWidth="1"/>
    <col min="10" max="10" width="28.140625" style="85" bestFit="1" customWidth="1"/>
    <col min="11" max="11" width="19.85546875" style="85" bestFit="1" customWidth="1"/>
    <col min="12" max="16384" width="11.5703125" style="85"/>
  </cols>
  <sheetData>
    <row r="1" spans="1:554"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162</v>
      </c>
      <c r="N1" s="427" t="s">
        <v>163</v>
      </c>
      <c r="O1" s="427" t="s">
        <v>164</v>
      </c>
      <c r="P1" s="427" t="s">
        <v>165</v>
      </c>
      <c r="Q1" s="427" t="s">
        <v>166</v>
      </c>
      <c r="R1" s="427" t="s">
        <v>167</v>
      </c>
      <c r="S1" s="427" t="s">
        <v>168</v>
      </c>
      <c r="T1" s="427" t="s">
        <v>169</v>
      </c>
      <c r="U1" s="427" t="s">
        <v>170</v>
      </c>
      <c r="V1" s="427" t="s">
        <v>171</v>
      </c>
      <c r="W1" s="427" t="s">
        <v>172</v>
      </c>
      <c r="X1" s="427" t="s">
        <v>173</v>
      </c>
      <c r="Y1" s="427" t="s">
        <v>174</v>
      </c>
      <c r="Z1" s="427" t="s">
        <v>175</v>
      </c>
      <c r="AA1" s="427" t="s">
        <v>176</v>
      </c>
      <c r="AB1" s="427" t="s">
        <v>177</v>
      </c>
      <c r="AC1" s="427" t="s">
        <v>178</v>
      </c>
      <c r="AD1" s="427" t="s">
        <v>179</v>
      </c>
      <c r="AE1" s="427" t="s">
        <v>180</v>
      </c>
      <c r="AF1" s="427" t="s">
        <v>181</v>
      </c>
      <c r="AG1" s="427" t="s">
        <v>183</v>
      </c>
      <c r="AH1" s="427" t="s">
        <v>184</v>
      </c>
      <c r="AI1" s="427" t="s">
        <v>185</v>
      </c>
      <c r="AJ1" s="427" t="s">
        <v>186</v>
      </c>
      <c r="AK1" s="427" t="s">
        <v>187</v>
      </c>
      <c r="AL1" s="427" t="s">
        <v>188</v>
      </c>
      <c r="AM1" s="427" t="s">
        <v>189</v>
      </c>
      <c r="AN1" s="427" t="s">
        <v>190</v>
      </c>
      <c r="AO1" s="427" t="s">
        <v>191</v>
      </c>
      <c r="AP1" s="427" t="s">
        <v>192</v>
      </c>
      <c r="AQ1" s="427" t="s">
        <v>193</v>
      </c>
      <c r="AR1" s="427" t="s">
        <v>194</v>
      </c>
      <c r="AS1" s="427" t="s">
        <v>195</v>
      </c>
      <c r="AT1" s="427" t="s">
        <v>196</v>
      </c>
      <c r="AU1" s="427" t="s">
        <v>197</v>
      </c>
      <c r="AV1" s="427" t="s">
        <v>198</v>
      </c>
      <c r="AW1" s="427" t="s">
        <v>199</v>
      </c>
      <c r="AX1" s="427" t="s">
        <v>200</v>
      </c>
      <c r="AY1" s="427" t="s">
        <v>201</v>
      </c>
      <c r="AZ1" s="427" t="s">
        <v>202</v>
      </c>
      <c r="BA1" s="427" t="s">
        <v>203</v>
      </c>
      <c r="BB1" s="427" t="s">
        <v>204</v>
      </c>
      <c r="BC1" s="427" t="s">
        <v>205</v>
      </c>
      <c r="BD1" s="427" t="s">
        <v>206</v>
      </c>
      <c r="BE1" s="427" t="s">
        <v>207</v>
      </c>
      <c r="BF1" s="427" t="s">
        <v>208</v>
      </c>
      <c r="BG1" s="427" t="s">
        <v>209</v>
      </c>
      <c r="BH1" s="427" t="s">
        <v>210</v>
      </c>
      <c r="BI1" s="427" t="s">
        <v>211</v>
      </c>
      <c r="BJ1" s="427" t="s">
        <v>212</v>
      </c>
      <c r="BK1" s="427" t="s">
        <v>213</v>
      </c>
      <c r="BL1" s="427" t="s">
        <v>214</v>
      </c>
      <c r="BM1" s="427" t="s">
        <v>215</v>
      </c>
      <c r="BN1" s="427" t="s">
        <v>216</v>
      </c>
      <c r="BO1" s="427" t="s">
        <v>217</v>
      </c>
      <c r="BP1" s="427" t="s">
        <v>219</v>
      </c>
      <c r="BQ1" s="427" t="s">
        <v>220</v>
      </c>
      <c r="BR1" s="427" t="s">
        <v>221</v>
      </c>
      <c r="BS1" s="427" t="s">
        <v>222</v>
      </c>
      <c r="BT1" s="427" t="s">
        <v>223</v>
      </c>
      <c r="BU1" s="427" t="s">
        <v>225</v>
      </c>
      <c r="BV1" s="427" t="s">
        <v>226</v>
      </c>
      <c r="BW1" s="427" t="s">
        <v>227</v>
      </c>
      <c r="BX1" s="427" t="s">
        <v>228</v>
      </c>
      <c r="BY1" s="427" t="s">
        <v>229</v>
      </c>
      <c r="BZ1" s="427" t="s">
        <v>230</v>
      </c>
      <c r="CA1" s="427" t="s">
        <v>232</v>
      </c>
      <c r="CB1" s="427" t="s">
        <v>233</v>
      </c>
      <c r="CC1" s="427" t="s">
        <v>234</v>
      </c>
      <c r="CD1" s="427" t="s">
        <v>235</v>
      </c>
      <c r="CE1" s="427" t="s">
        <v>236</v>
      </c>
      <c r="CF1" s="427" t="s">
        <v>237</v>
      </c>
      <c r="CG1" s="427" t="s">
        <v>238</v>
      </c>
      <c r="CH1" s="427" t="s">
        <v>239</v>
      </c>
      <c r="CI1" s="427" t="s">
        <v>240</v>
      </c>
      <c r="CJ1" s="427" t="s">
        <v>243</v>
      </c>
      <c r="CK1" s="427" t="s">
        <v>244</v>
      </c>
      <c r="CL1" s="427" t="s">
        <v>245</v>
      </c>
      <c r="CM1" s="427" t="s">
        <v>246</v>
      </c>
      <c r="CN1" s="427" t="s">
        <v>247</v>
      </c>
      <c r="CO1" s="427" t="s">
        <v>248</v>
      </c>
      <c r="CP1" s="427" t="s">
        <v>249</v>
      </c>
      <c r="CQ1" s="427" t="s">
        <v>250</v>
      </c>
      <c r="CR1" s="427" t="s">
        <v>251</v>
      </c>
      <c r="CS1" s="427" t="s">
        <v>252</v>
      </c>
      <c r="CT1" s="427" t="s">
        <v>254</v>
      </c>
      <c r="CU1" s="427" t="s">
        <v>255</v>
      </c>
      <c r="CV1" s="427" t="s">
        <v>256</v>
      </c>
      <c r="CW1" s="427" t="s">
        <v>257</v>
      </c>
      <c r="CX1" s="427" t="s">
        <v>258</v>
      </c>
      <c r="CY1" s="427" t="s">
        <v>259</v>
      </c>
      <c r="CZ1" s="427" t="s">
        <v>260</v>
      </c>
      <c r="DA1" s="427" t="s">
        <v>261</v>
      </c>
      <c r="DB1" s="427" t="s">
        <v>262</v>
      </c>
      <c r="DC1" s="427" t="s">
        <v>263</v>
      </c>
      <c r="DD1" s="427" t="s">
        <v>264</v>
      </c>
      <c r="DE1" s="427" t="s">
        <v>265</v>
      </c>
      <c r="DF1" s="427" t="s">
        <v>266</v>
      </c>
      <c r="DG1" s="427" t="s">
        <v>267</v>
      </c>
      <c r="DH1" s="427" t="s">
        <v>269</v>
      </c>
      <c r="DI1" s="427" t="s">
        <v>270</v>
      </c>
      <c r="DJ1" s="427" t="s">
        <v>271</v>
      </c>
      <c r="DK1" s="427" t="s">
        <v>272</v>
      </c>
      <c r="DL1" s="427" t="s">
        <v>273</v>
      </c>
      <c r="DM1" s="427" t="s">
        <v>274</v>
      </c>
      <c r="DN1" s="427" t="s">
        <v>275</v>
      </c>
      <c r="DO1" s="427" t="s">
        <v>276</v>
      </c>
      <c r="DP1" s="427" t="s">
        <v>277</v>
      </c>
      <c r="DQ1" s="427" t="s">
        <v>278</v>
      </c>
      <c r="DR1" s="427" t="s">
        <v>279</v>
      </c>
      <c r="DS1" s="427" t="s">
        <v>280</v>
      </c>
      <c r="DT1" s="427" t="s">
        <v>281</v>
      </c>
      <c r="DU1" s="427" t="s">
        <v>282</v>
      </c>
      <c r="DV1" s="427" t="s">
        <v>283</v>
      </c>
      <c r="DW1" s="427" t="s">
        <v>285</v>
      </c>
      <c r="DX1" s="427" t="s">
        <v>286</v>
      </c>
      <c r="DY1" s="427" t="s">
        <v>287</v>
      </c>
      <c r="DZ1" s="427" t="s">
        <v>288</v>
      </c>
      <c r="EA1" s="427" t="s">
        <v>289</v>
      </c>
      <c r="EB1" s="427" t="s">
        <v>290</v>
      </c>
      <c r="EC1" s="427" t="s">
        <v>291</v>
      </c>
      <c r="ED1" s="427" t="s">
        <v>292</v>
      </c>
      <c r="EE1" s="427" t="s">
        <v>293</v>
      </c>
      <c r="EF1" s="427" t="s">
        <v>294</v>
      </c>
      <c r="EG1" s="427" t="s">
        <v>295</v>
      </c>
      <c r="EH1" s="427" t="s">
        <v>296</v>
      </c>
      <c r="EI1" s="427" t="s">
        <v>297</v>
      </c>
      <c r="EJ1" s="427" t="s">
        <v>298</v>
      </c>
      <c r="EK1" s="427" t="s">
        <v>300</v>
      </c>
      <c r="EL1" s="427" t="s">
        <v>301</v>
      </c>
      <c r="EM1" s="427" t="s">
        <v>302</v>
      </c>
      <c r="EN1" s="427" t="s">
        <v>303</v>
      </c>
      <c r="EO1" s="427" t="s">
        <v>304</v>
      </c>
      <c r="EP1" s="427" t="s">
        <v>305</v>
      </c>
      <c r="EQ1" s="427" t="s">
        <v>306</v>
      </c>
      <c r="ER1" s="427" t="s">
        <v>307</v>
      </c>
      <c r="ES1" s="427" t="s">
        <v>308</v>
      </c>
      <c r="ET1" s="427" t="s">
        <v>309</v>
      </c>
      <c r="EU1" s="427" t="s">
        <v>310</v>
      </c>
      <c r="EV1" s="427" t="s">
        <v>311</v>
      </c>
      <c r="EW1" s="427" t="s">
        <v>312</v>
      </c>
      <c r="EX1" s="427" t="s">
        <v>313</v>
      </c>
      <c r="EY1" s="427" t="s">
        <v>314</v>
      </c>
      <c r="EZ1" s="427" t="s">
        <v>315</v>
      </c>
      <c r="FA1" s="427" t="s">
        <v>316</v>
      </c>
      <c r="FB1" s="427" t="s">
        <v>317</v>
      </c>
      <c r="FC1" s="427" t="s">
        <v>318</v>
      </c>
      <c r="FD1" s="427" t="s">
        <v>319</v>
      </c>
      <c r="FE1" s="427" t="s">
        <v>320</v>
      </c>
      <c r="FF1" s="427" t="s">
        <v>321</v>
      </c>
      <c r="FG1" s="427" t="s">
        <v>322</v>
      </c>
      <c r="FH1" s="427" t="s">
        <v>323</v>
      </c>
      <c r="FI1" s="427" t="s">
        <v>324</v>
      </c>
      <c r="FJ1" s="427" t="s">
        <v>327</v>
      </c>
      <c r="FK1" s="427" t="s">
        <v>328</v>
      </c>
      <c r="FL1" s="427" t="s">
        <v>329</v>
      </c>
      <c r="FM1" s="427" t="s">
        <v>330</v>
      </c>
      <c r="FN1" s="427" t="s">
        <v>331</v>
      </c>
      <c r="FO1" s="427" t="s">
        <v>332</v>
      </c>
      <c r="FP1" s="427" t="s">
        <v>333</v>
      </c>
      <c r="FQ1" s="427" t="s">
        <v>335</v>
      </c>
      <c r="FR1" s="427" t="s">
        <v>336</v>
      </c>
      <c r="FS1" s="427" t="s">
        <v>337</v>
      </c>
      <c r="FT1" s="427" t="s">
        <v>338</v>
      </c>
      <c r="FU1" s="427" t="s">
        <v>339</v>
      </c>
      <c r="FV1" s="427" t="s">
        <v>340</v>
      </c>
      <c r="FW1" s="427" t="s">
        <v>341</v>
      </c>
      <c r="FX1" s="427" t="s">
        <v>343</v>
      </c>
      <c r="FY1" s="427" t="s">
        <v>344</v>
      </c>
      <c r="FZ1" s="427" t="s">
        <v>345</v>
      </c>
      <c r="GA1" s="427" t="s">
        <v>346</v>
      </c>
      <c r="GB1" s="427" t="s">
        <v>347</v>
      </c>
      <c r="GC1" s="427" t="s">
        <v>348</v>
      </c>
      <c r="GD1" s="427" t="s">
        <v>350</v>
      </c>
      <c r="GE1" s="427" t="s">
        <v>351</v>
      </c>
      <c r="GF1" s="427" t="s">
        <v>352</v>
      </c>
      <c r="GG1" s="427" t="s">
        <v>353</v>
      </c>
      <c r="GH1" s="427" t="s">
        <v>354</v>
      </c>
      <c r="GI1" s="427" t="s">
        <v>355</v>
      </c>
      <c r="GJ1" s="427" t="s">
        <v>356</v>
      </c>
      <c r="GK1" s="427" t="s">
        <v>359</v>
      </c>
      <c r="GL1" s="427" t="s">
        <v>360</v>
      </c>
      <c r="GM1" s="427" t="s">
        <v>361</v>
      </c>
      <c r="GN1" s="427" t="s">
        <v>362</v>
      </c>
      <c r="GO1" s="427" t="s">
        <v>363</v>
      </c>
      <c r="GP1" s="427" t="s">
        <v>364</v>
      </c>
      <c r="GQ1" s="427" t="s">
        <v>365</v>
      </c>
      <c r="GR1" s="427" t="s">
        <v>366</v>
      </c>
      <c r="GS1" s="427" t="s">
        <v>367</v>
      </c>
      <c r="GT1" s="427" t="s">
        <v>368</v>
      </c>
      <c r="GU1" s="427" t="s">
        <v>369</v>
      </c>
      <c r="GV1" s="427" t="s">
        <v>371</v>
      </c>
      <c r="GW1" s="427" t="s">
        <v>372</v>
      </c>
      <c r="GX1" s="427" t="s">
        <v>373</v>
      </c>
      <c r="GY1" s="427" t="s">
        <v>374</v>
      </c>
      <c r="GZ1" s="427" t="s">
        <v>375</v>
      </c>
      <c r="HA1" s="427" t="s">
        <v>376</v>
      </c>
      <c r="HB1" s="427" t="s">
        <v>377</v>
      </c>
      <c r="HC1" s="427" t="s">
        <v>379</v>
      </c>
      <c r="HD1" s="427" t="s">
        <v>380</v>
      </c>
      <c r="HE1" s="427" t="s">
        <v>381</v>
      </c>
      <c r="HF1" s="427" t="s">
        <v>382</v>
      </c>
      <c r="HG1" s="427" t="s">
        <v>383</v>
      </c>
      <c r="HH1" s="427" t="s">
        <v>384</v>
      </c>
      <c r="HI1" s="427" t="s">
        <v>385</v>
      </c>
      <c r="HJ1" s="427" t="s">
        <v>386</v>
      </c>
      <c r="HK1" s="427" t="s">
        <v>387</v>
      </c>
      <c r="HL1" s="427" t="s">
        <v>388</v>
      </c>
      <c r="HM1" s="427" t="s">
        <v>389</v>
      </c>
      <c r="HN1" s="427" t="s">
        <v>390</v>
      </c>
      <c r="HO1" s="427" t="s">
        <v>391</v>
      </c>
      <c r="HP1" s="427" t="s">
        <v>392</v>
      </c>
      <c r="HQ1" s="427" t="s">
        <v>393</v>
      </c>
      <c r="HR1" s="427" t="s">
        <v>394</v>
      </c>
      <c r="HS1" s="427" t="s">
        <v>396</v>
      </c>
      <c r="HT1" s="427" t="s">
        <v>397</v>
      </c>
      <c r="HU1" s="427" t="s">
        <v>398</v>
      </c>
      <c r="HV1" s="427" t="s">
        <v>399</v>
      </c>
      <c r="HW1" s="427" t="s">
        <v>400</v>
      </c>
      <c r="HX1" s="427" t="s">
        <v>401</v>
      </c>
      <c r="HY1" s="427" t="s">
        <v>403</v>
      </c>
      <c r="HZ1" s="427" t="s">
        <v>404</v>
      </c>
      <c r="IA1" s="427" t="s">
        <v>405</v>
      </c>
      <c r="IB1" s="427" t="s">
        <v>406</v>
      </c>
      <c r="IC1" s="427" t="s">
        <v>407</v>
      </c>
      <c r="ID1" s="427" t="s">
        <v>408</v>
      </c>
      <c r="IE1" s="427" t="s">
        <v>409</v>
      </c>
      <c r="IF1" s="427" t="s">
        <v>410</v>
      </c>
      <c r="IG1" s="427" t="s">
        <v>411</v>
      </c>
      <c r="IH1" s="427" t="s">
        <v>412</v>
      </c>
      <c r="II1" s="427" t="s">
        <v>413</v>
      </c>
      <c r="IJ1" s="427" t="s">
        <v>414</v>
      </c>
      <c r="IK1" s="427" t="s">
        <v>415</v>
      </c>
      <c r="IL1" s="427" t="s">
        <v>416</v>
      </c>
      <c r="IM1" s="427" t="s">
        <v>417</v>
      </c>
      <c r="IN1" s="427" t="s">
        <v>418</v>
      </c>
      <c r="IO1" s="427" t="s">
        <v>419</v>
      </c>
      <c r="IP1" s="427" t="s">
        <v>420</v>
      </c>
      <c r="IQ1" s="427" t="s">
        <v>421</v>
      </c>
      <c r="IR1" s="427" t="s">
        <v>422</v>
      </c>
      <c r="IS1" s="427" t="s">
        <v>423</v>
      </c>
      <c r="IT1" s="427" t="s">
        <v>424</v>
      </c>
      <c r="IU1" s="427" t="s">
        <v>425</v>
      </c>
      <c r="IV1" s="427" t="s">
        <v>426</v>
      </c>
      <c r="IW1" s="427" t="s">
        <v>427</v>
      </c>
      <c r="IX1" s="427" t="s">
        <v>428</v>
      </c>
      <c r="IY1" s="427" t="s">
        <v>429</v>
      </c>
      <c r="IZ1" s="427" t="s">
        <v>430</v>
      </c>
      <c r="JA1" s="427" t="s">
        <v>431</v>
      </c>
      <c r="JB1" s="427" t="s">
        <v>432</v>
      </c>
      <c r="JC1" s="427" t="s">
        <v>433</v>
      </c>
      <c r="JD1" s="427" t="s">
        <v>434</v>
      </c>
      <c r="JE1" s="427" t="s">
        <v>435</v>
      </c>
      <c r="JF1" s="427" t="s">
        <v>436</v>
      </c>
      <c r="JG1" s="427" t="s">
        <v>437</v>
      </c>
      <c r="JH1" s="427" t="s">
        <v>438</v>
      </c>
      <c r="JI1" s="427" t="s">
        <v>439</v>
      </c>
      <c r="JJ1" s="427" t="s">
        <v>440</v>
      </c>
      <c r="JK1" s="427" t="s">
        <v>441</v>
      </c>
      <c r="JL1" s="427" t="s">
        <v>442</v>
      </c>
      <c r="JM1" s="427" t="s">
        <v>443</v>
      </c>
      <c r="JN1" s="427" t="s">
        <v>444</v>
      </c>
      <c r="JO1" s="427" t="s">
        <v>445</v>
      </c>
      <c r="JP1" s="427" t="s">
        <v>446</v>
      </c>
      <c r="JQ1" s="427" t="s">
        <v>448</v>
      </c>
      <c r="JR1" s="427" t="s">
        <v>449</v>
      </c>
      <c r="JS1" s="427" t="s">
        <v>450</v>
      </c>
      <c r="JT1" s="427" t="s">
        <v>451</v>
      </c>
      <c r="JU1" s="427" t="s">
        <v>452</v>
      </c>
      <c r="JV1" s="427" t="s">
        <v>453</v>
      </c>
      <c r="JW1" s="427" t="s">
        <v>454</v>
      </c>
      <c r="JX1" s="427" t="s">
        <v>455</v>
      </c>
      <c r="JY1" s="427" t="s">
        <v>456</v>
      </c>
      <c r="JZ1" s="427" t="s">
        <v>457</v>
      </c>
      <c r="KA1" s="427" t="s">
        <v>458</v>
      </c>
      <c r="KB1" s="427" t="s">
        <v>459</v>
      </c>
      <c r="KC1" s="427" t="s">
        <v>460</v>
      </c>
      <c r="KD1" s="427" t="s">
        <v>461</v>
      </c>
      <c r="KE1" s="427" t="s">
        <v>464</v>
      </c>
      <c r="KF1" s="427" t="s">
        <v>519</v>
      </c>
      <c r="KG1" s="427" t="s">
        <v>520</v>
      </c>
      <c r="KH1" s="427" t="s">
        <v>521</v>
      </c>
      <c r="KI1" s="427" t="s">
        <v>522</v>
      </c>
      <c r="KJ1" s="427" t="s">
        <v>523</v>
      </c>
      <c r="KK1" s="427" t="s">
        <v>524</v>
      </c>
      <c r="KL1" s="427" t="s">
        <v>525</v>
      </c>
      <c r="KM1" s="427" t="s">
        <v>526</v>
      </c>
      <c r="KN1" s="427" t="s">
        <v>527</v>
      </c>
      <c r="KO1" s="427" t="s">
        <v>465</v>
      </c>
      <c r="KP1" s="427" t="s">
        <v>528</v>
      </c>
      <c r="KQ1" s="427" t="s">
        <v>529</v>
      </c>
      <c r="KR1" s="427" t="s">
        <v>530</v>
      </c>
      <c r="KS1" s="427" t="s">
        <v>531</v>
      </c>
      <c r="KT1" s="427" t="s">
        <v>532</v>
      </c>
      <c r="KU1" s="427" t="s">
        <v>467</v>
      </c>
      <c r="KV1" s="427" t="s">
        <v>468</v>
      </c>
      <c r="KW1" s="427" t="s">
        <v>469</v>
      </c>
      <c r="KX1" s="427" t="s">
        <v>470</v>
      </c>
      <c r="KY1" s="427" t="s">
        <v>471</v>
      </c>
      <c r="KZ1" s="427" t="s">
        <v>472</v>
      </c>
      <c r="LA1" s="427" t="s">
        <v>473</v>
      </c>
      <c r="LB1" s="427" t="s">
        <v>474</v>
      </c>
      <c r="LC1" s="427" t="s">
        <v>475</v>
      </c>
      <c r="LD1" s="427" t="s">
        <v>476</v>
      </c>
      <c r="LE1" s="427" t="s">
        <v>477</v>
      </c>
      <c r="LF1" s="427" t="s">
        <v>478</v>
      </c>
      <c r="LG1" s="427" t="s">
        <v>479</v>
      </c>
      <c r="LH1" s="427" t="s">
        <v>480</v>
      </c>
      <c r="LI1" s="427" t="s">
        <v>481</v>
      </c>
      <c r="LJ1" s="427" t="s">
        <v>482</v>
      </c>
      <c r="LK1" s="427" t="s">
        <v>483</v>
      </c>
      <c r="LL1" s="427" t="s">
        <v>484</v>
      </c>
      <c r="LM1" s="427" t="s">
        <v>485</v>
      </c>
      <c r="LN1" s="427" t="s">
        <v>486</v>
      </c>
      <c r="LO1" s="427" t="s">
        <v>487</v>
      </c>
      <c r="LP1" s="427" t="s">
        <v>488</v>
      </c>
      <c r="LQ1" s="427" t="s">
        <v>489</v>
      </c>
      <c r="LR1" s="427" t="s">
        <v>490</v>
      </c>
      <c r="LS1" s="427" t="s">
        <v>491</v>
      </c>
      <c r="LT1" s="427" t="s">
        <v>492</v>
      </c>
      <c r="LU1" s="427" t="s">
        <v>493</v>
      </c>
      <c r="LV1" s="427" t="s">
        <v>494</v>
      </c>
      <c r="LW1" s="427" t="s">
        <v>495</v>
      </c>
      <c r="LX1" s="427" t="s">
        <v>496</v>
      </c>
      <c r="LY1" s="427" t="s">
        <v>497</v>
      </c>
      <c r="LZ1" s="427" t="s">
        <v>498</v>
      </c>
      <c r="MA1" s="427" t="s">
        <v>499</v>
      </c>
      <c r="MB1" s="427" t="s">
        <v>500</v>
      </c>
      <c r="MC1" s="427" t="s">
        <v>501</v>
      </c>
      <c r="MD1" s="427" t="s">
        <v>502</v>
      </c>
      <c r="ME1" s="427" t="s">
        <v>503</v>
      </c>
      <c r="MF1" s="427" t="s">
        <v>505</v>
      </c>
      <c r="MG1" s="427" t="s">
        <v>506</v>
      </c>
      <c r="MH1" s="427" t="s">
        <v>507</v>
      </c>
      <c r="MI1" s="427" t="s">
        <v>508</v>
      </c>
      <c r="MJ1" s="427" t="s">
        <v>509</v>
      </c>
      <c r="MK1" s="427" t="s">
        <v>511</v>
      </c>
      <c r="ML1" s="427" t="s">
        <v>512</v>
      </c>
      <c r="MM1" s="427" t="s">
        <v>513</v>
      </c>
      <c r="MN1" s="427" t="s">
        <v>514</v>
      </c>
      <c r="MO1" s="427" t="s">
        <v>515</v>
      </c>
      <c r="MP1" s="427" t="s">
        <v>516</v>
      </c>
      <c r="MQ1" s="427" t="s">
        <v>517</v>
      </c>
      <c r="MR1" s="427" t="s">
        <v>535</v>
      </c>
      <c r="MS1" s="427" t="s">
        <v>536</v>
      </c>
      <c r="MT1" s="427" t="s">
        <v>537</v>
      </c>
      <c r="MU1" s="427" t="s">
        <v>538</v>
      </c>
      <c r="MV1" s="427" t="s">
        <v>539</v>
      </c>
      <c r="MW1" s="427" t="s">
        <v>540</v>
      </c>
      <c r="MX1" s="427" t="s">
        <v>541</v>
      </c>
      <c r="MY1" s="427" t="s">
        <v>542</v>
      </c>
      <c r="MZ1" s="427" t="s">
        <v>543</v>
      </c>
      <c r="NA1" s="427" t="s">
        <v>544</v>
      </c>
      <c r="NB1" s="427" t="s">
        <v>545</v>
      </c>
      <c r="NC1" s="427" t="s">
        <v>546</v>
      </c>
      <c r="ND1" s="427" t="s">
        <v>547</v>
      </c>
      <c r="NE1" s="427" t="s">
        <v>548</v>
      </c>
      <c r="NF1" s="427" t="s">
        <v>549</v>
      </c>
      <c r="NG1" s="427" t="s">
        <v>550</v>
      </c>
      <c r="NH1" s="427" t="s">
        <v>551</v>
      </c>
      <c r="NI1" s="427" t="s">
        <v>552</v>
      </c>
      <c r="NJ1" s="427" t="s">
        <v>553</v>
      </c>
      <c r="NK1" s="427" t="s">
        <v>554</v>
      </c>
      <c r="NL1" s="427" t="s">
        <v>555</v>
      </c>
      <c r="NM1" s="427" t="s">
        <v>556</v>
      </c>
      <c r="NN1" s="427" t="s">
        <v>557</v>
      </c>
      <c r="NO1" s="427" t="s">
        <v>558</v>
      </c>
      <c r="NP1" s="427" t="s">
        <v>559</v>
      </c>
      <c r="NQ1" s="427" t="s">
        <v>560</v>
      </c>
      <c r="NR1" s="427" t="s">
        <v>561</v>
      </c>
      <c r="NS1" s="427" t="s">
        <v>562</v>
      </c>
      <c r="NT1" s="427" t="s">
        <v>563</v>
      </c>
      <c r="NU1" s="427" t="s">
        <v>564</v>
      </c>
      <c r="NV1" s="427" t="s">
        <v>565</v>
      </c>
      <c r="NW1" s="427" t="s">
        <v>566</v>
      </c>
      <c r="NX1" s="427" t="s">
        <v>567</v>
      </c>
      <c r="NY1" s="427" t="s">
        <v>568</v>
      </c>
      <c r="NZ1" s="427" t="s">
        <v>569</v>
      </c>
      <c r="OA1" s="427" t="s">
        <v>570</v>
      </c>
      <c r="OB1" s="427" t="s">
        <v>571</v>
      </c>
      <c r="OC1" s="427" t="s">
        <v>572</v>
      </c>
      <c r="OD1" s="427" t="s">
        <v>573</v>
      </c>
      <c r="OE1" s="427" t="s">
        <v>574</v>
      </c>
      <c r="OF1" s="427" t="s">
        <v>575</v>
      </c>
      <c r="OG1" s="427" t="s">
        <v>576</v>
      </c>
      <c r="OH1" s="427" t="s">
        <v>577</v>
      </c>
      <c r="OI1" s="427" t="s">
        <v>578</v>
      </c>
      <c r="OJ1" s="427" t="s">
        <v>579</v>
      </c>
      <c r="OK1" s="427" t="s">
        <v>580</v>
      </c>
      <c r="OL1" s="427" t="s">
        <v>581</v>
      </c>
      <c r="OM1" s="427" t="s">
        <v>582</v>
      </c>
      <c r="ON1" s="427" t="s">
        <v>583</v>
      </c>
      <c r="OO1" s="427" t="s">
        <v>584</v>
      </c>
      <c r="OP1" s="427" t="s">
        <v>585</v>
      </c>
      <c r="OQ1" s="427" t="s">
        <v>586</v>
      </c>
      <c r="OR1" s="427" t="s">
        <v>587</v>
      </c>
      <c r="OS1" s="427" t="s">
        <v>588</v>
      </c>
      <c r="OT1" s="427" t="s">
        <v>589</v>
      </c>
      <c r="OU1" s="427" t="s">
        <v>590</v>
      </c>
      <c r="OV1" s="427" t="s">
        <v>591</v>
      </c>
      <c r="OW1" s="427" t="s">
        <v>592</v>
      </c>
      <c r="OX1" s="427" t="s">
        <v>593</v>
      </c>
      <c r="OY1" s="427" t="s">
        <v>594</v>
      </c>
      <c r="OZ1" s="427" t="s">
        <v>596</v>
      </c>
      <c r="PA1" s="427" t="s">
        <v>597</v>
      </c>
      <c r="PB1" s="427" t="s">
        <v>598</v>
      </c>
      <c r="PC1" s="427" t="s">
        <v>599</v>
      </c>
      <c r="PD1" s="427" t="s">
        <v>600</v>
      </c>
      <c r="PE1" s="427" t="s">
        <v>601</v>
      </c>
      <c r="PF1" s="427" t="s">
        <v>602</v>
      </c>
      <c r="PG1" s="427" t="s">
        <v>604</v>
      </c>
      <c r="PH1" s="427" t="s">
        <v>605</v>
      </c>
      <c r="PI1" s="427" t="s">
        <v>620</v>
      </c>
      <c r="PJ1" s="427" t="s">
        <v>621</v>
      </c>
      <c r="PK1" s="427" t="s">
        <v>622</v>
      </c>
      <c r="PL1" s="427" t="s">
        <v>623</v>
      </c>
      <c r="PM1" s="427" t="s">
        <v>624</v>
      </c>
      <c r="PN1" s="427" t="s">
        <v>625</v>
      </c>
      <c r="PO1" s="427" t="s">
        <v>626</v>
      </c>
      <c r="PP1" s="427" t="s">
        <v>627</v>
      </c>
      <c r="PQ1" s="427" t="s">
        <v>628</v>
      </c>
      <c r="PR1" s="427" t="s">
        <v>629</v>
      </c>
      <c r="PS1" s="427" t="s">
        <v>630</v>
      </c>
      <c r="PT1" s="427" t="s">
        <v>631</v>
      </c>
      <c r="PU1" s="427" t="s">
        <v>632</v>
      </c>
      <c r="PV1" s="427" t="s">
        <v>633</v>
      </c>
      <c r="PW1" s="427" t="s">
        <v>634</v>
      </c>
      <c r="PX1" s="427" t="s">
        <v>607</v>
      </c>
      <c r="PY1" s="427" t="s">
        <v>608</v>
      </c>
      <c r="PZ1" s="427" t="s">
        <v>609</v>
      </c>
      <c r="QA1" s="427" t="s">
        <v>611</v>
      </c>
      <c r="QB1" s="427" t="s">
        <v>612</v>
      </c>
      <c r="QC1" s="427" t="s">
        <v>613</v>
      </c>
      <c r="QD1" s="427" t="s">
        <v>614</v>
      </c>
      <c r="QE1" s="427" t="s">
        <v>615</v>
      </c>
      <c r="QF1" s="427" t="s">
        <v>616</v>
      </c>
      <c r="QG1" s="427" t="s">
        <v>617</v>
      </c>
      <c r="QH1" s="427" t="s">
        <v>618</v>
      </c>
      <c r="QI1" s="427" t="s">
        <v>619</v>
      </c>
      <c r="QJ1" s="427" t="s">
        <v>637</v>
      </c>
      <c r="QK1" s="427" t="s">
        <v>638</v>
      </c>
      <c r="QL1" s="427" t="s">
        <v>639</v>
      </c>
      <c r="QM1" s="427" t="s">
        <v>640</v>
      </c>
      <c r="QN1" s="427" t="s">
        <v>641</v>
      </c>
      <c r="QO1" s="427" t="s">
        <v>642</v>
      </c>
      <c r="QP1" s="427" t="s">
        <v>643</v>
      </c>
      <c r="QQ1" s="427" t="s">
        <v>644</v>
      </c>
      <c r="QR1" s="427" t="s">
        <v>646</v>
      </c>
      <c r="QS1" s="427" t="s">
        <v>647</v>
      </c>
      <c r="QT1" s="427" t="s">
        <v>648</v>
      </c>
      <c r="QU1" s="427" t="s">
        <v>649</v>
      </c>
      <c r="QV1" s="427" t="s">
        <v>650</v>
      </c>
      <c r="QW1" s="427" t="s">
        <v>651</v>
      </c>
      <c r="QX1" s="427" t="s">
        <v>652</v>
      </c>
      <c r="QY1" s="427" t="s">
        <v>653</v>
      </c>
      <c r="QZ1" s="427" t="s">
        <v>654</v>
      </c>
      <c r="RA1" s="427" t="s">
        <v>655</v>
      </c>
      <c r="RB1" s="427" t="s">
        <v>656</v>
      </c>
      <c r="RC1" s="427" t="s">
        <v>657</v>
      </c>
      <c r="RD1" s="427" t="s">
        <v>658</v>
      </c>
      <c r="RE1" s="427" t="s">
        <v>659</v>
      </c>
      <c r="RF1" s="427" t="s">
        <v>660</v>
      </c>
      <c r="RG1" s="427" t="s">
        <v>661</v>
      </c>
      <c r="RH1" s="427" t="s">
        <v>664</v>
      </c>
      <c r="RI1" s="427" t="s">
        <v>665</v>
      </c>
      <c r="RJ1" s="427" t="s">
        <v>666</v>
      </c>
      <c r="RK1" s="427" t="s">
        <v>667</v>
      </c>
      <c r="RL1" s="427" t="s">
        <v>668</v>
      </c>
      <c r="RM1" s="427" t="s">
        <v>669</v>
      </c>
      <c r="RN1" s="427" t="s">
        <v>670</v>
      </c>
      <c r="RO1" s="427" t="s">
        <v>671</v>
      </c>
      <c r="RP1" s="427" t="s">
        <v>672</v>
      </c>
      <c r="RQ1" s="427" t="s">
        <v>673</v>
      </c>
      <c r="RR1" s="427" t="s">
        <v>674</v>
      </c>
      <c r="RS1" s="427" t="s">
        <v>675</v>
      </c>
      <c r="RT1" s="427" t="s">
        <v>676</v>
      </c>
      <c r="RU1" s="427" t="s">
        <v>678</v>
      </c>
      <c r="RV1" s="427" t="s">
        <v>679</v>
      </c>
      <c r="RW1" s="427" t="s">
        <v>680</v>
      </c>
      <c r="RX1" s="427" t="s">
        <v>681</v>
      </c>
      <c r="RY1" s="427" t="s">
        <v>682</v>
      </c>
      <c r="RZ1" s="427" t="s">
        <v>683</v>
      </c>
      <c r="SA1" s="427" t="s">
        <v>684</v>
      </c>
      <c r="SB1" s="427" t="s">
        <v>685</v>
      </c>
      <c r="SC1" s="427" t="s">
        <v>686</v>
      </c>
      <c r="SD1" s="427" t="s">
        <v>687</v>
      </c>
      <c r="SE1" s="427" t="s">
        <v>688</v>
      </c>
      <c r="SF1" s="427" t="s">
        <v>689</v>
      </c>
      <c r="SG1" s="427" t="s">
        <v>690</v>
      </c>
      <c r="SH1" s="427" t="s">
        <v>691</v>
      </c>
      <c r="SI1" s="427" t="s">
        <v>692</v>
      </c>
      <c r="SJ1" s="427" t="s">
        <v>693</v>
      </c>
      <c r="SK1" s="427" t="s">
        <v>694</v>
      </c>
      <c r="SL1" s="427" t="s">
        <v>695</v>
      </c>
      <c r="SM1" s="427" t="s">
        <v>697</v>
      </c>
      <c r="SN1" s="427" t="s">
        <v>698</v>
      </c>
      <c r="SO1" s="427" t="s">
        <v>699</v>
      </c>
      <c r="SP1" s="427" t="s">
        <v>700</v>
      </c>
      <c r="SQ1" s="427" t="s">
        <v>701</v>
      </c>
      <c r="SR1" s="427" t="s">
        <v>700</v>
      </c>
      <c r="SS1" s="427" t="s">
        <v>701</v>
      </c>
      <c r="ST1" s="427" t="s">
        <v>701</v>
      </c>
    </row>
    <row r="2" spans="1:554"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74</v>
      </c>
      <c r="M2" s="425" t="s">
        <v>78</v>
      </c>
      <c r="N2" s="425" t="s">
        <v>79</v>
      </c>
      <c r="O2" s="425" t="s">
        <v>80</v>
      </c>
      <c r="P2" s="425" t="s">
        <v>81</v>
      </c>
      <c r="Q2" s="420" t="str">
        <f>+Presupuesto!D11</f>
        <v>Recurrente</v>
      </c>
      <c r="R2" s="420" t="str">
        <f>+Presupuesto!E11</f>
        <v>Programa / Proyecto 2018</v>
      </c>
      <c r="S2" s="425"/>
      <c r="T2" s="425" t="s">
        <v>718</v>
      </c>
      <c r="U2" s="425" t="s">
        <v>719</v>
      </c>
      <c r="V2" s="425" t="s">
        <v>720</v>
      </c>
      <c r="W2" s="425" t="s">
        <v>722</v>
      </c>
      <c r="X2" s="425" t="s">
        <v>723</v>
      </c>
      <c r="Y2" s="425" t="s">
        <v>724</v>
      </c>
      <c r="Z2" s="425" t="s">
        <v>726</v>
      </c>
      <c r="AA2" s="425" t="s">
        <v>727</v>
      </c>
      <c r="AB2" s="425" t="s">
        <v>728</v>
      </c>
      <c r="AC2" s="425" t="s">
        <v>730</v>
      </c>
      <c r="AD2" s="425" t="s">
        <v>731</v>
      </c>
      <c r="AE2" s="425" t="s">
        <v>732</v>
      </c>
      <c r="AF2" s="425"/>
      <c r="AG2" s="425" t="s">
        <v>1265</v>
      </c>
      <c r="AH2" s="425" t="s">
        <v>1266</v>
      </c>
      <c r="AI2" s="425" t="s">
        <v>1267</v>
      </c>
      <c r="AJ2" s="425" t="s">
        <v>1268</v>
      </c>
      <c r="AK2" s="425" t="s">
        <v>1269</v>
      </c>
      <c r="AL2" s="425" t="s">
        <v>1270</v>
      </c>
      <c r="AM2" s="425" t="s">
        <v>1271</v>
      </c>
      <c r="AN2" s="425" t="s">
        <v>1272</v>
      </c>
      <c r="AO2" s="425" t="s">
        <v>1273</v>
      </c>
      <c r="AP2" s="425" t="s">
        <v>1274</v>
      </c>
      <c r="AQ2" s="425" t="s">
        <v>1275</v>
      </c>
      <c r="AR2" s="425" t="s">
        <v>1276</v>
      </c>
      <c r="AS2" s="425" t="s">
        <v>1277</v>
      </c>
      <c r="AT2" s="425" t="s">
        <v>1278</v>
      </c>
      <c r="AU2" s="425" t="s">
        <v>1279</v>
      </c>
      <c r="AV2" s="425" t="s">
        <v>1280</v>
      </c>
      <c r="AW2" s="425" t="s">
        <v>1281</v>
      </c>
      <c r="AX2" s="425" t="s">
        <v>1282</v>
      </c>
      <c r="AY2" s="425" t="s">
        <v>1283</v>
      </c>
      <c r="AZ2" s="425" t="s">
        <v>1284</v>
      </c>
      <c r="BA2" s="425" t="s">
        <v>1285</v>
      </c>
      <c r="BB2" s="425" t="s">
        <v>1286</v>
      </c>
      <c r="BC2" s="425" t="s">
        <v>1287</v>
      </c>
      <c r="BD2" s="425" t="s">
        <v>1288</v>
      </c>
      <c r="BE2" s="425" t="s">
        <v>1289</v>
      </c>
      <c r="BF2" s="425" t="s">
        <v>1290</v>
      </c>
      <c r="BG2" s="425" t="s">
        <v>1291</v>
      </c>
      <c r="BH2" s="425" t="s">
        <v>1292</v>
      </c>
      <c r="BI2" s="425" t="s">
        <v>1293</v>
      </c>
      <c r="BJ2" s="425" t="s">
        <v>1294</v>
      </c>
      <c r="BK2" s="425" t="s">
        <v>1295</v>
      </c>
      <c r="BL2" s="425" t="s">
        <v>1296</v>
      </c>
      <c r="BM2" s="425" t="s">
        <v>1297</v>
      </c>
      <c r="BN2" s="425" t="s">
        <v>1298</v>
      </c>
      <c r="BO2" s="425" t="s">
        <v>1299</v>
      </c>
      <c r="BP2" s="425" t="s">
        <v>1300</v>
      </c>
      <c r="BQ2" s="425" t="s">
        <v>1301</v>
      </c>
      <c r="BR2" s="425" t="s">
        <v>1302</v>
      </c>
      <c r="BS2" s="425" t="s">
        <v>1303</v>
      </c>
      <c r="BT2" s="425" t="s">
        <v>1304</v>
      </c>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c r="SV2" s="425"/>
      <c r="SW2" s="425"/>
      <c r="SX2" s="425"/>
      <c r="SY2" s="425"/>
      <c r="SZ2" s="425"/>
      <c r="TA2" s="425"/>
      <c r="TB2" s="425"/>
      <c r="TC2" s="425"/>
      <c r="TD2" s="425"/>
      <c r="TE2" s="425"/>
      <c r="TF2" s="425"/>
      <c r="TG2" s="425"/>
      <c r="TH2" s="425"/>
      <c r="TI2" s="425"/>
      <c r="TJ2" s="425"/>
      <c r="TK2" s="425"/>
      <c r="TL2" s="425"/>
      <c r="TM2" s="425"/>
      <c r="TN2" s="425"/>
      <c r="TO2" s="425"/>
      <c r="TP2" s="425"/>
      <c r="TQ2" s="425"/>
      <c r="TR2" s="425"/>
      <c r="TS2" s="425"/>
      <c r="TT2" s="425"/>
      <c r="TU2" s="425"/>
      <c r="TV2" s="425"/>
      <c r="TW2" s="425"/>
      <c r="TX2" s="425"/>
      <c r="TY2" s="425"/>
      <c r="TZ2" s="425"/>
      <c r="UA2" s="425"/>
      <c r="UB2" s="425"/>
      <c r="UC2" s="425"/>
      <c r="UD2" s="425"/>
      <c r="UE2" s="425"/>
      <c r="UF2" s="425"/>
      <c r="UG2" s="425"/>
      <c r="UH2" s="425"/>
    </row>
    <row r="3" spans="1:554" s="118" customFormat="1" hidden="1" x14ac:dyDescent="0.25">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4">
        <v>2500</v>
      </c>
      <c r="AH3" s="424">
        <v>1900</v>
      </c>
      <c r="AI3" s="424">
        <v>1650</v>
      </c>
      <c r="AJ3" s="424">
        <v>1580</v>
      </c>
      <c r="AK3" s="424">
        <v>2250</v>
      </c>
      <c r="AL3" s="424">
        <v>1650</v>
      </c>
      <c r="AM3" s="424">
        <v>1400</v>
      </c>
      <c r="AN3" s="424">
        <v>1340</v>
      </c>
      <c r="AO3" s="424">
        <v>2000</v>
      </c>
      <c r="AP3" s="424">
        <v>1400</v>
      </c>
      <c r="AQ3" s="424">
        <v>1150</v>
      </c>
      <c r="AR3" s="424">
        <v>1100</v>
      </c>
      <c r="AS3" s="424">
        <v>1750</v>
      </c>
      <c r="AT3" s="424">
        <v>1150</v>
      </c>
      <c r="AU3" s="424">
        <v>900</v>
      </c>
      <c r="AV3" s="424">
        <v>860</v>
      </c>
      <c r="AW3" s="424">
        <v>1200</v>
      </c>
      <c r="AX3" s="424">
        <v>900</v>
      </c>
      <c r="AY3" s="424">
        <v>650</v>
      </c>
      <c r="AZ3" s="424">
        <v>620</v>
      </c>
      <c r="BA3" s="422">
        <f>+'Cuadro Resumen'!C213</f>
        <v>6045.3105000000005</v>
      </c>
      <c r="BB3" s="422">
        <f>+'Cuadro Resumen'!D213</f>
        <v>5571.1684999999998</v>
      </c>
      <c r="BC3" s="422">
        <f>+'Cuadro Resumen'!E213</f>
        <v>7112.13</v>
      </c>
      <c r="BD3" s="422">
        <f>+'Cuadro Resumen'!F213</f>
        <v>6637.9880000000003</v>
      </c>
      <c r="BE3" s="422">
        <f>+'Cuadro Resumen'!C214</f>
        <v>5334.0974999999999</v>
      </c>
      <c r="BF3" s="422">
        <f>+'Cuadro Resumen'!D214</f>
        <v>4859.9555</v>
      </c>
      <c r="BG3" s="422">
        <f>+'Cuadro Resumen'!E214</f>
        <v>6400.9170000000004</v>
      </c>
      <c r="BH3" s="422">
        <f>+'Cuadro Resumen'!F214</f>
        <v>5926.7750000000005</v>
      </c>
      <c r="BI3" s="422">
        <f>+'Cuadro Resumen'!C215</f>
        <v>4622.8845000000001</v>
      </c>
      <c r="BJ3" s="422">
        <f>+'Cuadro Resumen'!D215</f>
        <v>4267.2780000000002</v>
      </c>
      <c r="BK3" s="422">
        <f>+'Cuadro Resumen'!E215</f>
        <v>5689.7039999999997</v>
      </c>
      <c r="BL3" s="422">
        <f>+'Cuadro Resumen'!F215</f>
        <v>5215.5619999999999</v>
      </c>
      <c r="BM3" s="422">
        <f>+'Cuadro Resumen'!C216</f>
        <v>3911.6714999999999</v>
      </c>
      <c r="BN3" s="422">
        <f>+'Cuadro Resumen'!D216</f>
        <v>3556.0650000000001</v>
      </c>
      <c r="BO3" s="422">
        <f>+'Cuadro Resumen'!E216</f>
        <v>4978.491</v>
      </c>
      <c r="BP3" s="422">
        <f>+'Cuadro Resumen'!F216</f>
        <v>4622.8845000000001</v>
      </c>
      <c r="BQ3" s="422">
        <f>+'Cuadro Resumen'!C217</f>
        <v>3437.5295000000001</v>
      </c>
      <c r="BR3" s="422">
        <f>+'Cuadro Resumen'!D217</f>
        <v>3200.4585000000002</v>
      </c>
      <c r="BS3" s="422">
        <f>+'Cuadro Resumen'!E217</f>
        <v>4385.8135000000002</v>
      </c>
      <c r="BT3" s="422">
        <f>+'Cuadro Resumen'!F217</f>
        <v>4030.2069999999999</v>
      </c>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row>
    <row r="4" spans="1:554" ht="15.75" thickBot="1" x14ac:dyDescent="0.3">
      <c r="A4" s="424"/>
      <c r="B4" s="424"/>
      <c r="C4" s="424"/>
      <c r="D4" s="424"/>
      <c r="E4" s="424"/>
      <c r="F4" s="424"/>
      <c r="G4" s="413"/>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c r="SV4" s="424"/>
      <c r="SW4" s="424"/>
      <c r="SX4" s="424"/>
      <c r="SY4" s="424"/>
      <c r="SZ4" s="424"/>
      <c r="TA4" s="424"/>
      <c r="TB4" s="424"/>
      <c r="TC4" s="424"/>
      <c r="TD4" s="424"/>
      <c r="TE4" s="424"/>
      <c r="TF4" s="424"/>
      <c r="TG4" s="424"/>
      <c r="TH4" s="424"/>
      <c r="TI4" s="424"/>
      <c r="TJ4" s="424"/>
      <c r="TK4" s="424"/>
      <c r="TL4" s="424"/>
      <c r="TM4" s="424"/>
      <c r="TN4" s="424"/>
      <c r="TO4" s="424"/>
      <c r="TP4" s="424"/>
      <c r="TQ4" s="424"/>
      <c r="TR4" s="424"/>
      <c r="TS4" s="424"/>
      <c r="TT4" s="424"/>
      <c r="TU4" s="424"/>
      <c r="TV4" s="424"/>
      <c r="TW4" s="424"/>
      <c r="TX4" s="424"/>
      <c r="TY4" s="424"/>
      <c r="TZ4" s="424"/>
      <c r="UA4" s="424"/>
      <c r="UB4" s="424"/>
      <c r="UC4" s="424"/>
      <c r="UD4" s="424"/>
      <c r="UE4" s="424"/>
      <c r="UF4" s="424"/>
      <c r="UG4" s="424"/>
      <c r="UH4" s="424"/>
    </row>
    <row r="5" spans="1:554" ht="53.25" thickBot="1" x14ac:dyDescent="0.3">
      <c r="A5" s="424"/>
      <c r="B5" s="424"/>
      <c r="C5" s="86" t="s">
        <v>1336</v>
      </c>
      <c r="D5" s="192">
        <f>SUMIF(C:C,$C$10,D:D)</f>
        <v>4100506.6875</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c r="SV5" s="424"/>
      <c r="SW5" s="424"/>
      <c r="SX5" s="424"/>
      <c r="SY5" s="424"/>
      <c r="SZ5" s="424"/>
      <c r="TA5" s="424"/>
      <c r="TB5" s="424"/>
      <c r="TC5" s="424"/>
      <c r="TD5" s="424"/>
      <c r="TE5" s="424"/>
      <c r="TF5" s="424"/>
      <c r="TG5" s="424"/>
      <c r="TH5" s="424"/>
      <c r="TI5" s="424"/>
      <c r="TJ5" s="424"/>
      <c r="TK5" s="424"/>
      <c r="TL5" s="424"/>
      <c r="TM5" s="424"/>
      <c r="TN5" s="424"/>
      <c r="TO5" s="424"/>
      <c r="TP5" s="424"/>
      <c r="TQ5" s="424"/>
      <c r="TR5" s="424"/>
      <c r="TS5" s="424"/>
      <c r="TT5" s="424"/>
      <c r="TU5" s="424"/>
      <c r="TV5" s="424"/>
      <c r="TW5" s="424"/>
      <c r="TX5" s="424"/>
      <c r="TY5" s="424"/>
      <c r="TZ5" s="424"/>
      <c r="UA5" s="424"/>
      <c r="UB5" s="424"/>
      <c r="UC5" s="424"/>
      <c r="UD5" s="424"/>
      <c r="UE5" s="424"/>
      <c r="UF5" s="424"/>
      <c r="UG5" s="424"/>
      <c r="UH5" s="424"/>
    </row>
    <row r="6" spans="1:554" x14ac:dyDescent="0.25">
      <c r="A6" s="424"/>
      <c r="B6" s="424"/>
      <c r="C6" s="104"/>
      <c r="D6" s="104"/>
      <c r="E6" s="104"/>
      <c r="F6" s="104"/>
      <c r="G6" s="77"/>
      <c r="H6" s="104"/>
      <c r="I6" s="10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c r="SV6" s="424"/>
      <c r="SW6" s="424"/>
      <c r="SX6" s="424"/>
      <c r="SY6" s="424"/>
      <c r="SZ6" s="424"/>
      <c r="TA6" s="424"/>
      <c r="TB6" s="424"/>
      <c r="TC6" s="424"/>
      <c r="TD6" s="424"/>
      <c r="TE6" s="424"/>
      <c r="TF6" s="424"/>
      <c r="TG6" s="424"/>
      <c r="TH6" s="424"/>
      <c r="TI6" s="424"/>
      <c r="TJ6" s="424"/>
      <c r="TK6" s="424"/>
      <c r="TL6" s="424"/>
      <c r="TM6" s="424"/>
      <c r="TN6" s="424"/>
      <c r="TO6" s="424"/>
      <c r="TP6" s="424"/>
      <c r="TQ6" s="424"/>
      <c r="TR6" s="424"/>
      <c r="TS6" s="424"/>
      <c r="TT6" s="424"/>
      <c r="TU6" s="424"/>
      <c r="TV6" s="424"/>
      <c r="TW6" s="424"/>
      <c r="TX6" s="424"/>
      <c r="TY6" s="424"/>
      <c r="TZ6" s="424"/>
      <c r="UA6" s="424"/>
      <c r="UB6" s="424"/>
      <c r="UC6" s="424"/>
      <c r="UD6" s="424"/>
      <c r="UE6" s="424"/>
      <c r="UF6" s="424"/>
      <c r="UG6" s="424"/>
      <c r="UH6" s="424"/>
    </row>
    <row r="7" spans="1:554" x14ac:dyDescent="0.25">
      <c r="A7" s="424"/>
      <c r="B7" s="424"/>
      <c r="C7" s="104"/>
      <c r="D7" s="104"/>
      <c r="E7" s="104"/>
      <c r="F7" s="104"/>
      <c r="G7" s="77"/>
      <c r="H7" s="104"/>
      <c r="I7" s="10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c r="SV7" s="424"/>
      <c r="SW7" s="424"/>
      <c r="SX7" s="424"/>
      <c r="SY7" s="424"/>
      <c r="SZ7" s="424"/>
      <c r="TA7" s="424"/>
      <c r="TB7" s="424"/>
      <c r="TC7" s="424"/>
      <c r="TD7" s="424"/>
      <c r="TE7" s="424"/>
      <c r="TF7" s="424"/>
      <c r="TG7" s="424"/>
      <c r="TH7" s="424"/>
      <c r="TI7" s="424"/>
      <c r="TJ7" s="424"/>
      <c r="TK7" s="424"/>
      <c r="TL7" s="424"/>
      <c r="TM7" s="424"/>
      <c r="TN7" s="424"/>
      <c r="TO7" s="424"/>
      <c r="TP7" s="424"/>
      <c r="TQ7" s="424"/>
      <c r="TR7" s="424"/>
      <c r="TS7" s="424"/>
      <c r="TT7" s="424"/>
      <c r="TU7" s="424"/>
      <c r="TV7" s="424"/>
      <c r="TW7" s="424"/>
      <c r="TX7" s="424"/>
      <c r="TY7" s="424"/>
      <c r="TZ7" s="424"/>
      <c r="UA7" s="424"/>
      <c r="UB7" s="424"/>
      <c r="UC7" s="424"/>
      <c r="UD7" s="424"/>
      <c r="UE7" s="424"/>
      <c r="UF7" s="424"/>
      <c r="UG7" s="424"/>
      <c r="UH7" s="424"/>
    </row>
    <row r="8" spans="1:554" ht="18.75" x14ac:dyDescent="0.25">
      <c r="A8" s="424"/>
      <c r="B8" s="424"/>
      <c r="C8" s="720" t="s">
        <v>2055</v>
      </c>
      <c r="D8" s="721"/>
      <c r="E8" s="721"/>
      <c r="F8" s="721"/>
      <c r="G8" s="721"/>
      <c r="H8" s="721"/>
      <c r="I8" s="721"/>
      <c r="J8" s="721"/>
      <c r="K8" s="721"/>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c r="SV8" s="424"/>
      <c r="SW8" s="424"/>
      <c r="SX8" s="424"/>
      <c r="SY8" s="424"/>
      <c r="SZ8" s="424"/>
      <c r="TA8" s="424"/>
      <c r="TB8" s="424"/>
      <c r="TC8" s="424"/>
      <c r="TD8" s="424"/>
      <c r="TE8" s="424"/>
      <c r="TF8" s="424"/>
      <c r="TG8" s="424"/>
      <c r="TH8" s="424"/>
      <c r="TI8" s="424"/>
      <c r="TJ8" s="424"/>
      <c r="TK8" s="424"/>
      <c r="TL8" s="424"/>
      <c r="TM8" s="424"/>
      <c r="TN8" s="424"/>
      <c r="TO8" s="424"/>
      <c r="TP8" s="424"/>
      <c r="TQ8" s="424"/>
      <c r="TR8" s="424"/>
      <c r="TS8" s="424"/>
      <c r="TT8" s="424"/>
      <c r="TU8" s="424"/>
      <c r="TV8" s="424"/>
      <c r="TW8" s="424"/>
      <c r="TX8" s="424"/>
      <c r="TY8" s="424"/>
      <c r="TZ8" s="424"/>
      <c r="UA8" s="424"/>
      <c r="UB8" s="424"/>
      <c r="UC8" s="424"/>
      <c r="UD8" s="424"/>
      <c r="UE8" s="424"/>
      <c r="UF8" s="424"/>
      <c r="UG8" s="424"/>
      <c r="UH8" s="424"/>
    </row>
    <row r="9" spans="1:554" ht="15.75" thickBot="1" x14ac:dyDescent="0.3">
      <c r="A9" s="424"/>
      <c r="B9" s="424"/>
      <c r="C9" s="104"/>
      <c r="D9" s="104"/>
      <c r="E9" s="104"/>
      <c r="F9" s="104"/>
      <c r="G9" s="77"/>
      <c r="H9" s="104"/>
      <c r="I9" s="104"/>
      <c r="J9" s="424"/>
      <c r="K9" s="171"/>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c r="SV9" s="424"/>
      <c r="SW9" s="424"/>
      <c r="SX9" s="424"/>
      <c r="SY9" s="424"/>
      <c r="SZ9" s="424"/>
      <c r="TA9" s="424"/>
      <c r="TB9" s="424"/>
      <c r="TC9" s="424"/>
      <c r="TD9" s="424"/>
      <c r="TE9" s="424"/>
      <c r="TF9" s="424"/>
      <c r="TG9" s="424"/>
      <c r="TH9" s="424"/>
      <c r="TI9" s="424"/>
      <c r="TJ9" s="424"/>
      <c r="TK9" s="424"/>
      <c r="TL9" s="424"/>
      <c r="TM9" s="424"/>
      <c r="TN9" s="424"/>
      <c r="TO9" s="424"/>
      <c r="TP9" s="424"/>
      <c r="TQ9" s="424"/>
      <c r="TR9" s="424"/>
      <c r="TS9" s="424"/>
      <c r="TT9" s="424"/>
      <c r="TU9" s="424"/>
      <c r="TV9" s="424"/>
      <c r="TW9" s="424"/>
      <c r="TX9" s="424"/>
      <c r="TY9" s="424"/>
      <c r="TZ9" s="424"/>
      <c r="UA9" s="424"/>
      <c r="UB9" s="424"/>
      <c r="UC9" s="424"/>
      <c r="UD9" s="424"/>
      <c r="UE9" s="424"/>
      <c r="UF9" s="424"/>
      <c r="UG9" s="424"/>
      <c r="UH9" s="424"/>
    </row>
    <row r="10" spans="1:554" ht="15.75" thickBot="1" x14ac:dyDescent="0.3">
      <c r="A10" s="424"/>
      <c r="B10" s="424"/>
      <c r="C10" s="153" t="s">
        <v>1337</v>
      </c>
      <c r="D10" s="345">
        <f>SUM(F17:F21)</f>
        <v>100000</v>
      </c>
      <c r="E10" s="424"/>
      <c r="F10" s="69"/>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c r="SV10" s="424"/>
      <c r="SW10" s="424"/>
      <c r="SX10" s="424"/>
      <c r="SY10" s="424"/>
      <c r="SZ10" s="424"/>
      <c r="TA10" s="424"/>
      <c r="TB10" s="424"/>
      <c r="TC10" s="424"/>
      <c r="TD10" s="424"/>
      <c r="TE10" s="424"/>
      <c r="TF10" s="424"/>
      <c r="TG10" s="424"/>
      <c r="TH10" s="424"/>
      <c r="TI10" s="424"/>
      <c r="TJ10" s="424"/>
      <c r="TK10" s="424"/>
      <c r="TL10" s="424"/>
      <c r="TM10" s="424"/>
      <c r="TN10" s="424"/>
      <c r="TO10" s="424"/>
      <c r="TP10" s="424"/>
      <c r="TQ10" s="424"/>
      <c r="TR10" s="424"/>
      <c r="TS10" s="424"/>
      <c r="TT10" s="424"/>
      <c r="TU10" s="424"/>
      <c r="TV10" s="424"/>
      <c r="TW10" s="424"/>
      <c r="TX10" s="424"/>
      <c r="TY10" s="424"/>
      <c r="TZ10" s="424"/>
      <c r="UA10" s="424"/>
      <c r="UB10" s="424"/>
      <c r="UC10" s="424"/>
      <c r="UD10" s="424"/>
      <c r="UE10" s="424"/>
      <c r="UF10" s="424"/>
      <c r="UG10" s="424"/>
      <c r="UH10" s="424"/>
    </row>
    <row r="11" spans="1:554" x14ac:dyDescent="0.25">
      <c r="A11" s="424"/>
      <c r="B11" s="91"/>
      <c r="C11" s="69"/>
      <c r="D11" s="31"/>
      <c r="E11" s="91"/>
      <c r="F11" s="91"/>
      <c r="G11" s="91"/>
      <c r="H11" s="75"/>
      <c r="I11" s="75"/>
      <c r="J11" s="75"/>
      <c r="K11" s="10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c r="SV11" s="424"/>
      <c r="SW11" s="424"/>
      <c r="SX11" s="424"/>
      <c r="SY11" s="424"/>
      <c r="SZ11" s="424"/>
      <c r="TA11" s="424"/>
      <c r="TB11" s="424"/>
      <c r="TC11" s="424"/>
      <c r="TD11" s="424"/>
      <c r="TE11" s="424"/>
      <c r="TF11" s="424"/>
      <c r="TG11" s="424"/>
      <c r="TH11" s="424"/>
      <c r="TI11" s="424"/>
      <c r="TJ11" s="424"/>
      <c r="TK11" s="424"/>
      <c r="TL11" s="424"/>
      <c r="TM11" s="424"/>
      <c r="TN11" s="424"/>
      <c r="TO11" s="424"/>
      <c r="TP11" s="424"/>
      <c r="TQ11" s="424"/>
      <c r="TR11" s="424"/>
      <c r="TS11" s="424"/>
      <c r="TT11" s="424"/>
      <c r="TU11" s="424"/>
      <c r="TV11" s="424"/>
      <c r="TW11" s="424"/>
      <c r="TX11" s="424"/>
      <c r="TY11" s="424"/>
      <c r="TZ11" s="424"/>
      <c r="UA11" s="424"/>
      <c r="UB11" s="424"/>
      <c r="UC11" s="424"/>
      <c r="UD11" s="424"/>
      <c r="UE11" s="424"/>
      <c r="UF11" s="424"/>
      <c r="UG11" s="424"/>
      <c r="UH11" s="424"/>
    </row>
    <row r="12" spans="1:554" x14ac:dyDescent="0.25">
      <c r="A12" s="424"/>
      <c r="B12" s="91"/>
      <c r="C12" s="69"/>
      <c r="D12" s="31"/>
      <c r="E12" s="91"/>
      <c r="F12" s="91"/>
      <c r="G12" s="91"/>
      <c r="H12" s="75"/>
      <c r="I12" s="75"/>
      <c r="J12" s="75"/>
      <c r="K12" s="109"/>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c r="SV12" s="424"/>
      <c r="SW12" s="424"/>
      <c r="SX12" s="424"/>
      <c r="SY12" s="424"/>
      <c r="SZ12" s="424"/>
      <c r="TA12" s="424"/>
      <c r="TB12" s="424"/>
      <c r="TC12" s="424"/>
      <c r="TD12" s="424"/>
      <c r="TE12" s="424"/>
      <c r="TF12" s="424"/>
      <c r="TG12" s="424"/>
      <c r="TH12" s="424"/>
      <c r="TI12" s="424"/>
      <c r="TJ12" s="424"/>
      <c r="TK12" s="424"/>
      <c r="TL12" s="424"/>
      <c r="TM12" s="424"/>
      <c r="TN12" s="424"/>
      <c r="TO12" s="424"/>
      <c r="TP12" s="424"/>
      <c r="TQ12" s="424"/>
      <c r="TR12" s="424"/>
      <c r="TS12" s="424"/>
      <c r="TT12" s="424"/>
      <c r="TU12" s="424"/>
      <c r="TV12" s="424"/>
      <c r="TW12" s="424"/>
      <c r="TX12" s="424"/>
      <c r="TY12" s="424"/>
      <c r="TZ12" s="424"/>
      <c r="UA12" s="424"/>
      <c r="UB12" s="424"/>
      <c r="UC12" s="424"/>
      <c r="UD12" s="424"/>
      <c r="UE12" s="424"/>
      <c r="UF12" s="424"/>
      <c r="UG12" s="424"/>
      <c r="UH12" s="424"/>
    </row>
    <row r="13" spans="1:554" ht="15.75" x14ac:dyDescent="0.25">
      <c r="A13" s="424"/>
      <c r="B13" s="91"/>
      <c r="C13" s="195" t="s">
        <v>1309</v>
      </c>
      <c r="D13" s="343" t="s">
        <v>2004</v>
      </c>
      <c r="E13" s="91"/>
      <c r="F13" s="91"/>
      <c r="G13" s="91"/>
      <c r="H13" s="75"/>
      <c r="I13" s="75"/>
      <c r="J13" s="75"/>
      <c r="K13" s="10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c r="SV13" s="424"/>
      <c r="SW13" s="424"/>
      <c r="SX13" s="424"/>
      <c r="SY13" s="424"/>
      <c r="SZ13" s="424"/>
      <c r="TA13" s="424"/>
      <c r="TB13" s="424"/>
      <c r="TC13" s="424"/>
      <c r="TD13" s="424"/>
      <c r="TE13" s="424"/>
      <c r="TF13" s="424"/>
      <c r="TG13" s="424"/>
      <c r="TH13" s="424"/>
      <c r="TI13" s="424"/>
      <c r="TJ13" s="424"/>
      <c r="TK13" s="424"/>
      <c r="TL13" s="424"/>
      <c r="TM13" s="424"/>
      <c r="TN13" s="424"/>
      <c r="TO13" s="424"/>
      <c r="TP13" s="424"/>
      <c r="TQ13" s="424"/>
      <c r="TR13" s="424"/>
      <c r="TS13" s="424"/>
      <c r="TT13" s="424"/>
      <c r="TU13" s="424"/>
      <c r="TV13" s="424"/>
      <c r="TW13" s="424"/>
      <c r="TX13" s="424"/>
      <c r="TY13" s="424"/>
      <c r="TZ13" s="424"/>
      <c r="UA13" s="424"/>
      <c r="UB13" s="424"/>
      <c r="UC13" s="424"/>
      <c r="UD13" s="424"/>
      <c r="UE13" s="424"/>
      <c r="UF13" s="424"/>
      <c r="UG13" s="424"/>
      <c r="UH13" s="424"/>
    </row>
    <row r="14" spans="1:554" ht="18.75" x14ac:dyDescent="0.25">
      <c r="A14" s="424"/>
      <c r="B14" s="91"/>
      <c r="C14" s="202"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Publicar periódicamente la Revista Ciencias Espaciales, en sus dos números de primavera y otoño, con los resultados de investigaciones importantes realizadas en los campos del conocimiento que desarrolla la Facultad.</v>
      </c>
      <c r="D14" s="31"/>
      <c r="E14" s="91"/>
      <c r="F14" s="91"/>
      <c r="G14" s="91"/>
      <c r="H14" s="75"/>
      <c r="I14" s="75"/>
      <c r="J14" s="75"/>
      <c r="K14" s="10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c r="SV14" s="424"/>
      <c r="SW14" s="424"/>
      <c r="SX14" s="424"/>
      <c r="SY14" s="424"/>
      <c r="SZ14" s="424"/>
      <c r="TA14" s="424"/>
      <c r="TB14" s="424"/>
      <c r="TC14" s="424"/>
      <c r="TD14" s="424"/>
      <c r="TE14" s="424"/>
      <c r="TF14" s="424"/>
      <c r="TG14" s="424"/>
      <c r="TH14" s="424"/>
      <c r="TI14" s="424"/>
      <c r="TJ14" s="424"/>
      <c r="TK14" s="424"/>
      <c r="TL14" s="424"/>
      <c r="TM14" s="424"/>
      <c r="TN14" s="424"/>
      <c r="TO14" s="424"/>
      <c r="TP14" s="424"/>
      <c r="TQ14" s="424"/>
      <c r="TR14" s="424"/>
      <c r="TS14" s="424"/>
      <c r="TT14" s="424"/>
      <c r="TU14" s="424"/>
      <c r="TV14" s="424"/>
      <c r="TW14" s="424"/>
      <c r="TX14" s="424"/>
      <c r="TY14" s="424"/>
      <c r="TZ14" s="424"/>
      <c r="UA14" s="424"/>
      <c r="UB14" s="424"/>
      <c r="UC14" s="424"/>
      <c r="UD14" s="424"/>
      <c r="UE14" s="424"/>
      <c r="UF14" s="424"/>
      <c r="UG14" s="424"/>
      <c r="UH14" s="424"/>
    </row>
    <row r="15" spans="1:554" ht="15.75" thickBot="1" x14ac:dyDescent="0.3">
      <c r="A15" s="424"/>
      <c r="B15" s="424"/>
      <c r="C15" s="424"/>
      <c r="D15" s="424"/>
      <c r="E15" s="424"/>
      <c r="F15" s="91"/>
      <c r="G15" s="75"/>
      <c r="H15" s="75"/>
      <c r="I15" s="75"/>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c r="SV15" s="424"/>
      <c r="SW15" s="424"/>
      <c r="SX15" s="424"/>
      <c r="SY15" s="424"/>
      <c r="SZ15" s="424"/>
      <c r="TA15" s="424"/>
      <c r="TB15" s="424"/>
      <c r="TC15" s="424"/>
      <c r="TD15" s="424"/>
      <c r="TE15" s="424"/>
      <c r="TF15" s="424"/>
      <c r="TG15" s="424"/>
      <c r="TH15" s="424"/>
      <c r="TI15" s="424"/>
      <c r="TJ15" s="424"/>
      <c r="TK15" s="424"/>
      <c r="TL15" s="424"/>
      <c r="TM15" s="424"/>
      <c r="TN15" s="424"/>
      <c r="TO15" s="424"/>
      <c r="TP15" s="424"/>
      <c r="TQ15" s="424"/>
      <c r="TR15" s="424"/>
      <c r="TS15" s="424"/>
      <c r="TT15" s="424"/>
      <c r="TU15" s="424"/>
      <c r="TV15" s="424"/>
      <c r="TW15" s="424"/>
      <c r="TX15" s="424"/>
      <c r="TY15" s="424"/>
      <c r="TZ15" s="424"/>
      <c r="UA15" s="424"/>
      <c r="UB15" s="424"/>
      <c r="UC15" s="424"/>
      <c r="UD15" s="424"/>
      <c r="UE15" s="424"/>
      <c r="UF15" s="424"/>
      <c r="UG15" s="424"/>
      <c r="UH15" s="424"/>
    </row>
    <row r="16" spans="1:554" ht="30.75" thickBot="1" x14ac:dyDescent="0.3">
      <c r="A16" s="424"/>
      <c r="B16" s="424"/>
      <c r="C16" s="125" t="s">
        <v>1310</v>
      </c>
      <c r="D16" s="125" t="s">
        <v>98</v>
      </c>
      <c r="E16" s="132" t="s">
        <v>1312</v>
      </c>
      <c r="F16" s="131" t="s">
        <v>1313</v>
      </c>
      <c r="G16" s="129" t="s">
        <v>1314</v>
      </c>
      <c r="H16" s="132" t="s">
        <v>1315</v>
      </c>
      <c r="I16" s="129" t="s">
        <v>710</v>
      </c>
      <c r="J16" s="129" t="s">
        <v>1316</v>
      </c>
      <c r="K16" s="129" t="s">
        <v>1317</v>
      </c>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c r="SV16" s="424"/>
      <c r="SW16" s="424"/>
      <c r="SX16" s="424"/>
      <c r="SY16" s="424"/>
      <c r="SZ16" s="424"/>
      <c r="TA16" s="424"/>
      <c r="TB16" s="424"/>
      <c r="TC16" s="424"/>
      <c r="TD16" s="424"/>
      <c r="TE16" s="424"/>
      <c r="TF16" s="424"/>
      <c r="TG16" s="424"/>
      <c r="TH16" s="424"/>
      <c r="TI16" s="424"/>
      <c r="TJ16" s="424"/>
      <c r="TK16" s="424"/>
      <c r="TL16" s="424"/>
      <c r="TM16" s="424"/>
      <c r="TN16" s="424"/>
      <c r="TO16" s="424"/>
      <c r="TP16" s="424"/>
      <c r="TQ16" s="424"/>
      <c r="TR16" s="424"/>
      <c r="TS16" s="424"/>
      <c r="TT16" s="424"/>
      <c r="TU16" s="424"/>
      <c r="TV16" s="424"/>
      <c r="TW16" s="424"/>
      <c r="TX16" s="424"/>
      <c r="TY16" s="424"/>
      <c r="TZ16" s="424"/>
      <c r="UA16" s="424"/>
      <c r="UB16" s="424"/>
      <c r="UC16" s="424"/>
      <c r="UD16" s="424"/>
      <c r="UE16" s="424"/>
      <c r="UF16" s="424"/>
      <c r="UG16" s="424"/>
      <c r="UH16" s="424"/>
    </row>
    <row r="17" spans="3:11" x14ac:dyDescent="0.25">
      <c r="C17" s="212" t="s">
        <v>1277</v>
      </c>
      <c r="D17" s="213"/>
      <c r="E17" s="211">
        <f>HLOOKUP(C17,$AG$2:$BT$3,2,0)</f>
        <v>1750</v>
      </c>
      <c r="F17" s="94">
        <f t="shared" ref="F17:F22" si="0">D17*E17</f>
        <v>0</v>
      </c>
      <c r="G17" s="156"/>
      <c r="H17" s="138"/>
      <c r="I17" s="126"/>
      <c r="J17" s="210"/>
      <c r="K17" s="95"/>
    </row>
    <row r="18" spans="3:11" x14ac:dyDescent="0.25">
      <c r="C18" s="137" t="s">
        <v>2056</v>
      </c>
      <c r="D18" s="154">
        <v>500</v>
      </c>
      <c r="E18" s="119">
        <v>200</v>
      </c>
      <c r="F18" s="94">
        <f t="shared" ref="F18:F20" si="1">D18*E18</f>
        <v>100000</v>
      </c>
      <c r="G18" s="156" t="s">
        <v>702</v>
      </c>
      <c r="H18" s="138" t="s">
        <v>306</v>
      </c>
      <c r="I18" s="126" t="str">
        <f>VLOOKUP(H18,Presupuesto!$B$11:$C$565,2,0)</f>
        <v>SERVICIOS DE IMPRENTA PUBLIC.Y REPRODUCCION</v>
      </c>
      <c r="J18" s="95" t="s">
        <v>51</v>
      </c>
      <c r="K18" s="95" t="s">
        <v>719</v>
      </c>
    </row>
    <row r="19" spans="3:11" x14ac:dyDescent="0.25">
      <c r="C19" s="137"/>
      <c r="D19" s="154"/>
      <c r="E19" s="119"/>
      <c r="F19" s="94">
        <f t="shared" si="1"/>
        <v>0</v>
      </c>
      <c r="G19" s="156"/>
      <c r="H19" s="138"/>
      <c r="I19" s="126"/>
      <c r="J19" s="95"/>
      <c r="K19" s="95"/>
    </row>
    <row r="20" spans="3:11" x14ac:dyDescent="0.25">
      <c r="C20" s="137"/>
      <c r="D20" s="154"/>
      <c r="E20" s="119"/>
      <c r="F20" s="94">
        <f t="shared" si="1"/>
        <v>0</v>
      </c>
      <c r="G20" s="156"/>
      <c r="H20" s="138"/>
      <c r="I20" s="126"/>
      <c r="J20" s="95"/>
      <c r="K20" s="95"/>
    </row>
    <row r="21" spans="3:11" x14ac:dyDescent="0.25">
      <c r="C21" s="141"/>
      <c r="D21" s="147"/>
      <c r="E21" s="115"/>
      <c r="F21" s="94">
        <f t="shared" si="0"/>
        <v>0</v>
      </c>
      <c r="G21" s="156"/>
      <c r="H21" s="142"/>
      <c r="I21" s="126"/>
      <c r="J21" s="95"/>
      <c r="K21" s="95"/>
    </row>
    <row r="22" spans="3:11" ht="15.75" thickBot="1" x14ac:dyDescent="0.3">
      <c r="C22" s="143"/>
      <c r="D22" s="155"/>
      <c r="E22" s="100"/>
      <c r="F22" s="102">
        <f t="shared" si="0"/>
        <v>0</v>
      </c>
      <c r="G22" s="157"/>
      <c r="H22" s="144"/>
      <c r="I22" s="128"/>
      <c r="J22" s="103"/>
      <c r="K22" s="120"/>
    </row>
    <row r="24" spans="3:11" s="424" customFormat="1" x14ac:dyDescent="0.25">
      <c r="G24" s="413"/>
    </row>
    <row r="25" spans="3:11" s="424" customFormat="1" ht="15.75" thickBot="1" x14ac:dyDescent="0.3">
      <c r="G25" s="413"/>
    </row>
    <row r="26" spans="3:11" s="424" customFormat="1" ht="15.75" thickBot="1" x14ac:dyDescent="0.3">
      <c r="C26" s="153" t="s">
        <v>1337</v>
      </c>
      <c r="D26" s="345">
        <f>SUM(F33:F37)</f>
        <v>20000</v>
      </c>
      <c r="F26" s="69"/>
      <c r="G26" s="78"/>
      <c r="H26" s="69"/>
      <c r="I26" s="69"/>
    </row>
    <row r="27" spans="3:11" s="424" customFormat="1" x14ac:dyDescent="0.25">
      <c r="C27" s="69"/>
      <c r="D27" s="31"/>
      <c r="E27" s="91"/>
      <c r="F27" s="91"/>
      <c r="G27" s="91"/>
      <c r="H27" s="75"/>
      <c r="I27" s="75"/>
      <c r="J27" s="75"/>
      <c r="K27" s="109"/>
    </row>
    <row r="28" spans="3:11" s="424" customFormat="1" x14ac:dyDescent="0.25">
      <c r="C28" s="69"/>
      <c r="D28" s="31"/>
      <c r="E28" s="91"/>
      <c r="F28" s="91"/>
      <c r="G28" s="91"/>
      <c r="H28" s="75"/>
      <c r="I28" s="75"/>
      <c r="J28" s="75"/>
      <c r="K28" s="109"/>
    </row>
    <row r="29" spans="3:11" s="424" customFormat="1" ht="15.75" x14ac:dyDescent="0.25">
      <c r="C29" s="195" t="s">
        <v>1309</v>
      </c>
      <c r="D29" s="343" t="s">
        <v>2011</v>
      </c>
      <c r="E29" s="91"/>
      <c r="F29" s="91"/>
      <c r="G29" s="91"/>
      <c r="H29" s="75"/>
      <c r="I29" s="75"/>
      <c r="J29" s="75"/>
      <c r="K29" s="109"/>
    </row>
    <row r="30" spans="3:11" s="424" customFormat="1" ht="18.75" x14ac:dyDescent="0.25">
      <c r="C30" s="202" t="str">
        <f>IFERROR(VLOOKUP(D29,'1. Desarrollo e Innov. Curricu.'!$F:$G,2,FALSE),IFERROR(VLOOKUP(D29,'2. Investigación Científica'!$F:$G,2,FALSE),IFERROR(VLOOKUP(D29,'3. Vinculación Univ. Sociedad'!$F:$G,2,FALSE),IFERROR(VLOOKUP(D29,'4. Docencia y Profesorado Univ.'!$F:$G,2,FALSE),IFERROR(VLOOKUP(D29,'5. Estudiantes y Graduados'!$F:$G,2,FALSE),IFERROR(VLOOKUP(D29,'11. Gestion Administrativa'!$F:$G,2,FALSE),IFERROR(VLOOKUP(D29,'13. Gestión Académica'!$F:$G,2,FALSE),IFERROR(VLOOKUP(D29,'9. Asegura. de la Calid. y M'!$F:$G,2,FALSE),IFERROR(VLOOKUP(D29,'6. Gestión del Conocimiento'!$F:$G,2,FALSE),IFERROR(VLOOKUP(D29,'15. Gobernabilidad y Proceso...'!$F:$G,2,FALSE),IFERROR(VLOOKUP(D29,'12. Gestión del Talento Humano'!$F:$G,2,FALSE),IFERROR(VLOOKUP(D29,'14. Internacional... de la E.S.'!$F:$G,2,FALSE),IFERROR(VLOOKUP(D29,'10. Posgrado'!$F:$G,2,FALSE),IFERROR(VLOOKUP(D29,'17. Gestión TIC'!$F:$G,2,FALSE),IFERROR(VLOOKUP(D29,'16. Desa. del Sistema Educ.Sup.'!$F:$G,2,FALSE),IFERROR(VLOOKUP(D29,'8. Cultura de Inno. Insti...'!$F:$G,2,FALSE),VLOOKUP(D29,'7. Lo Esencial de la Reforma U.'!$F:$G,2,0)))))))))))))))))</f>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
      <c r="D30" s="31"/>
      <c r="E30" s="91"/>
      <c r="F30" s="91"/>
      <c r="G30" s="91"/>
      <c r="H30" s="75"/>
      <c r="I30" s="75"/>
      <c r="J30" s="75"/>
      <c r="K30" s="109"/>
    </row>
    <row r="31" spans="3:11" s="424" customFormat="1" ht="15.75" thickBot="1" x14ac:dyDescent="0.3">
      <c r="F31" s="91"/>
      <c r="G31" s="75"/>
      <c r="H31" s="75"/>
      <c r="I31" s="75"/>
    </row>
    <row r="32" spans="3:11" s="424" customFormat="1" ht="30.75" thickBot="1" x14ac:dyDescent="0.3">
      <c r="C32" s="125" t="s">
        <v>1310</v>
      </c>
      <c r="D32" s="125" t="s">
        <v>98</v>
      </c>
      <c r="E32" s="132" t="s">
        <v>1312</v>
      </c>
      <c r="F32" s="131" t="s">
        <v>1313</v>
      </c>
      <c r="G32" s="129" t="s">
        <v>1314</v>
      </c>
      <c r="H32" s="132" t="s">
        <v>1315</v>
      </c>
      <c r="I32" s="129" t="s">
        <v>710</v>
      </c>
      <c r="J32" s="129" t="s">
        <v>1316</v>
      </c>
      <c r="K32" s="129" t="s">
        <v>1317</v>
      </c>
    </row>
    <row r="33" spans="3:11" s="424" customFormat="1" x14ac:dyDescent="0.25">
      <c r="C33" s="212" t="s">
        <v>1277</v>
      </c>
      <c r="D33" s="213"/>
      <c r="E33" s="211">
        <f>HLOOKUP(C33,$AG$2:$BT$3,2,0)</f>
        <v>1750</v>
      </c>
      <c r="F33" s="94">
        <f t="shared" ref="F33:F38" si="2">D33*E33</f>
        <v>0</v>
      </c>
      <c r="G33" s="156"/>
      <c r="H33" s="138"/>
      <c r="I33" s="126"/>
      <c r="J33" s="210"/>
      <c r="K33" s="95"/>
    </row>
    <row r="34" spans="3:11" s="424" customFormat="1" x14ac:dyDescent="0.25">
      <c r="C34" s="137" t="s">
        <v>2214</v>
      </c>
      <c r="D34" s="154">
        <v>4</v>
      </c>
      <c r="E34" s="119">
        <v>5000</v>
      </c>
      <c r="F34" s="94">
        <f t="shared" si="2"/>
        <v>20000</v>
      </c>
      <c r="G34" s="156" t="s">
        <v>702</v>
      </c>
      <c r="H34" s="138" t="s">
        <v>360</v>
      </c>
      <c r="I34" s="126" t="str">
        <f>VLOOKUP(H34,Presupuesto!$B$11:$C$565,2,0)</f>
        <v>ALIMENTOS B EBIDAS PARA PERSONAS</v>
      </c>
      <c r="J34" s="95" t="s">
        <v>51</v>
      </c>
      <c r="K34" s="95" t="s">
        <v>718</v>
      </c>
    </row>
    <row r="35" spans="3:11" s="424" customFormat="1" x14ac:dyDescent="0.25">
      <c r="C35" s="137" t="s">
        <v>2215</v>
      </c>
      <c r="D35" s="154"/>
      <c r="E35" s="119"/>
      <c r="F35" s="94">
        <f t="shared" si="2"/>
        <v>0</v>
      </c>
      <c r="G35" s="156"/>
      <c r="H35" s="138"/>
      <c r="I35" s="126"/>
      <c r="J35" s="95"/>
      <c r="K35" s="95"/>
    </row>
    <row r="36" spans="3:11" s="424" customFormat="1" x14ac:dyDescent="0.25">
      <c r="C36" s="137"/>
      <c r="D36" s="154"/>
      <c r="E36" s="119"/>
      <c r="F36" s="94">
        <f t="shared" si="2"/>
        <v>0</v>
      </c>
      <c r="G36" s="156"/>
      <c r="H36" s="138"/>
      <c r="I36" s="126"/>
      <c r="J36" s="95"/>
      <c r="K36" s="95"/>
    </row>
    <row r="37" spans="3:11" s="424" customFormat="1" x14ac:dyDescent="0.25">
      <c r="C37" s="141"/>
      <c r="D37" s="147"/>
      <c r="E37" s="115"/>
      <c r="F37" s="94">
        <f t="shared" si="2"/>
        <v>0</v>
      </c>
      <c r="G37" s="156"/>
      <c r="H37" s="142"/>
      <c r="I37" s="126"/>
      <c r="J37" s="95"/>
      <c r="K37" s="95"/>
    </row>
    <row r="38" spans="3:11" s="424" customFormat="1" ht="15.75" thickBot="1" x14ac:dyDescent="0.3">
      <c r="C38" s="143"/>
      <c r="D38" s="155"/>
      <c r="E38" s="100"/>
      <c r="F38" s="102">
        <f t="shared" si="2"/>
        <v>0</v>
      </c>
      <c r="G38" s="157"/>
      <c r="H38" s="144"/>
      <c r="I38" s="128"/>
      <c r="J38" s="103"/>
      <c r="K38" s="120"/>
    </row>
    <row r="39" spans="3:11" s="424" customFormat="1" x14ac:dyDescent="0.25">
      <c r="G39" s="413"/>
    </row>
    <row r="40" spans="3:11" s="424" customFormat="1" x14ac:dyDescent="0.25">
      <c r="G40" s="413"/>
    </row>
    <row r="41" spans="3:11" s="424" customFormat="1" x14ac:dyDescent="0.25">
      <c r="G41" s="413"/>
    </row>
    <row r="42" spans="3:11" ht="15.75" thickBot="1" x14ac:dyDescent="0.3">
      <c r="C42" s="424"/>
      <c r="D42" s="424"/>
      <c r="E42" s="424"/>
      <c r="F42" s="89"/>
      <c r="G42" s="88"/>
      <c r="H42" s="89"/>
      <c r="I42" s="89"/>
      <c r="J42" s="424"/>
      <c r="K42" s="424"/>
    </row>
    <row r="43" spans="3:11" ht="15.75" thickBot="1" x14ac:dyDescent="0.3">
      <c r="C43" s="153" t="s">
        <v>1337</v>
      </c>
      <c r="D43" s="345">
        <f>SUM(F50:F54)</f>
        <v>3000</v>
      </c>
      <c r="E43" s="424"/>
      <c r="F43" s="69"/>
      <c r="G43" s="78"/>
      <c r="H43" s="69"/>
      <c r="I43" s="69"/>
      <c r="J43" s="424"/>
      <c r="K43" s="424"/>
    </row>
    <row r="44" spans="3:11" x14ac:dyDescent="0.25">
      <c r="C44" s="69"/>
      <c r="D44" s="31"/>
      <c r="E44" s="91"/>
      <c r="F44" s="91"/>
      <c r="G44" s="91"/>
      <c r="H44" s="75"/>
      <c r="I44" s="75"/>
      <c r="J44" s="75"/>
      <c r="K44" s="109"/>
    </row>
    <row r="45" spans="3:11" x14ac:dyDescent="0.25">
      <c r="C45" s="69"/>
      <c r="D45" s="31"/>
      <c r="E45" s="91"/>
      <c r="F45" s="91"/>
      <c r="G45" s="91"/>
      <c r="H45" s="75"/>
      <c r="I45" s="75"/>
      <c r="J45" s="75"/>
      <c r="K45" s="109"/>
    </row>
    <row r="46" spans="3:11" ht="15.75" x14ac:dyDescent="0.25">
      <c r="C46" s="195" t="s">
        <v>1309</v>
      </c>
      <c r="D46" s="343" t="s">
        <v>1814</v>
      </c>
      <c r="E46" s="91"/>
      <c r="F46" s="91"/>
      <c r="G46" s="91"/>
      <c r="H46" s="75"/>
      <c r="I46" s="75"/>
      <c r="J46" s="75"/>
      <c r="K46" s="109"/>
    </row>
    <row r="47" spans="3:11" ht="18.75" x14ac:dyDescent="0.25">
      <c r="C47" s="202" t="str">
        <f>IFERROR(VLOOKUP(D46,'1. Desarrollo e Innov. Curricu.'!$F:$G,2,FALSE),IFERROR(VLOOKUP(D46,'2. Investigación Científica'!$F:$G,2,FALSE),IFERROR(VLOOKUP(D46,'3. Vinculación Univ. Sociedad'!$F:$G,2,FALSE),IFERROR(VLOOKUP(D46,'4. Docencia y Profesorado Univ.'!$F:$G,2,FALSE),IFERROR(VLOOKUP(D46,'5. Estudiantes y Graduados'!$F:$G,2,FALSE),IFERROR(VLOOKUP(D46,'11. Gestion Administrativa'!$F:$G,2,FALSE),IFERROR(VLOOKUP(D46,'13. Gestión Académica'!$F:$G,2,FALSE),IFERROR(VLOOKUP(D46,'9. Asegura. de la Calid. y M'!$F:$G,2,FALSE),IFERROR(VLOOKUP(D46,'6. Gestión del Conocimiento'!$F:$G,2,FALSE),IFERROR(VLOOKUP(D46,'15. Gobernabilidad y Proceso...'!$F:$G,2,FALSE),IFERROR(VLOOKUP(D46,'12. Gestión del Talento Humano'!$F:$G,2,FALSE),IFERROR(VLOOKUP(D46,'14. Internacional... de la E.S.'!$F:$G,2,FALSE),IFERROR(VLOOKUP(D46,'10. Posgrado'!$F:$G,2,FALSE),IFERROR(VLOOKUP(D46,'17. Gestión TIC'!$F:$G,2,FALSE),IFERROR(VLOOKUP(D46,'16. Desa. del Sistema Educ.Sup.'!$F:$G,2,FALSE),IFERROR(VLOOKUP(D46,'8. Cultura de Inno. Insti...'!$F:$G,2,FALSE),VLOOKUP(D46,'7. Lo Esencial de la Reforma U.'!$F:$G,2,0)))))))))))))))))</f>
        <v xml:space="preserve">Promover la suscripción y la consecuente ejecución de convenios o acuerdos de cooperación en apoyo al desarrollo de proyectos de vinculación de la Universidad con la Sociedad. </v>
      </c>
      <c r="D47" s="31"/>
      <c r="E47" s="91"/>
      <c r="F47" s="91"/>
      <c r="G47" s="91"/>
      <c r="H47" s="75"/>
      <c r="I47" s="75"/>
      <c r="J47" s="75"/>
      <c r="K47" s="109"/>
    </row>
    <row r="48" spans="3:11" ht="15.75" thickBot="1" x14ac:dyDescent="0.3">
      <c r="C48" s="424"/>
      <c r="D48" s="424"/>
      <c r="E48" s="424"/>
      <c r="F48" s="91"/>
      <c r="G48" s="75"/>
      <c r="H48" s="75"/>
      <c r="I48" s="75"/>
      <c r="J48" s="424"/>
      <c r="K48" s="424"/>
    </row>
    <row r="49" spans="3:11" ht="30.75" thickBot="1" x14ac:dyDescent="0.3">
      <c r="C49" s="125" t="s">
        <v>1310</v>
      </c>
      <c r="D49" s="125" t="s">
        <v>98</v>
      </c>
      <c r="E49" s="132" t="s">
        <v>1312</v>
      </c>
      <c r="F49" s="131" t="s">
        <v>1313</v>
      </c>
      <c r="G49" s="129" t="s">
        <v>1314</v>
      </c>
      <c r="H49" s="132" t="s">
        <v>1315</v>
      </c>
      <c r="I49" s="129" t="s">
        <v>710</v>
      </c>
      <c r="J49" s="129" t="s">
        <v>1316</v>
      </c>
      <c r="K49" s="129" t="s">
        <v>1317</v>
      </c>
    </row>
    <row r="50" spans="3:11" x14ac:dyDescent="0.25">
      <c r="C50" s="212" t="s">
        <v>1284</v>
      </c>
      <c r="D50" s="213"/>
      <c r="E50" s="211">
        <f>HLOOKUP(C50,$AG$2:$BT$3,2,0)</f>
        <v>620</v>
      </c>
      <c r="F50" s="94">
        <f t="shared" ref="F50:F54" si="3">D50*E50</f>
        <v>0</v>
      </c>
      <c r="G50" s="156"/>
      <c r="H50" s="138"/>
      <c r="I50" s="126"/>
      <c r="J50" s="210"/>
      <c r="K50" s="95"/>
    </row>
    <row r="51" spans="3:11" x14ac:dyDescent="0.25">
      <c r="C51" s="137"/>
      <c r="D51" s="154"/>
      <c r="E51" s="119"/>
      <c r="F51" s="94">
        <f t="shared" si="3"/>
        <v>0</v>
      </c>
      <c r="G51" s="156"/>
      <c r="H51" s="138"/>
      <c r="I51" s="126"/>
      <c r="J51" s="95"/>
      <c r="K51" s="95"/>
    </row>
    <row r="52" spans="3:11" x14ac:dyDescent="0.25">
      <c r="C52" s="137" t="s">
        <v>2057</v>
      </c>
      <c r="D52" s="154">
        <v>15</v>
      </c>
      <c r="E52" s="119">
        <v>200</v>
      </c>
      <c r="F52" s="94">
        <f t="shared" si="3"/>
        <v>3000</v>
      </c>
      <c r="G52" s="156" t="s">
        <v>702</v>
      </c>
      <c r="H52" s="138" t="s">
        <v>306</v>
      </c>
      <c r="I52" s="126" t="str">
        <f>VLOOKUP(H52,Presupuesto!$B$11:$C$565,2,0)</f>
        <v>SERVICIOS DE IMPRENTA PUBLIC.Y REPRODUCCION</v>
      </c>
      <c r="J52" s="95" t="s">
        <v>53</v>
      </c>
      <c r="K52" s="95" t="s">
        <v>719</v>
      </c>
    </row>
    <row r="53" spans="3:11" x14ac:dyDescent="0.25">
      <c r="C53" s="137"/>
      <c r="D53" s="154"/>
      <c r="E53" s="119"/>
      <c r="F53" s="94">
        <f t="shared" si="3"/>
        <v>0</v>
      </c>
      <c r="G53" s="156"/>
      <c r="H53" s="138"/>
      <c r="I53" s="126"/>
      <c r="J53" s="95"/>
      <c r="K53" s="95"/>
    </row>
    <row r="54" spans="3:11" ht="15.75" thickBot="1" x14ac:dyDescent="0.3">
      <c r="C54" s="143"/>
      <c r="D54" s="155"/>
      <c r="E54" s="100"/>
      <c r="F54" s="102">
        <f t="shared" si="3"/>
        <v>0</v>
      </c>
      <c r="G54" s="157"/>
      <c r="H54" s="144"/>
      <c r="I54" s="128"/>
      <c r="J54" s="103"/>
      <c r="K54" s="120"/>
    </row>
    <row r="56" spans="3:11" ht="15.75" thickBot="1" x14ac:dyDescent="0.3">
      <c r="C56" s="424"/>
      <c r="D56" s="424"/>
      <c r="E56" s="424"/>
      <c r="F56" s="424"/>
      <c r="G56" s="413"/>
      <c r="H56" s="424"/>
      <c r="I56" s="424"/>
      <c r="J56" s="424"/>
      <c r="K56" s="424"/>
    </row>
    <row r="57" spans="3:11" ht="15.75" thickBot="1" x14ac:dyDescent="0.3">
      <c r="C57" s="153" t="s">
        <v>1337</v>
      </c>
      <c r="D57" s="345">
        <f>SUM(F64:F71)</f>
        <v>80000</v>
      </c>
      <c r="E57" s="424"/>
      <c r="F57" s="69"/>
      <c r="G57" s="78"/>
      <c r="H57" s="69"/>
      <c r="I57" s="69"/>
      <c r="J57" s="424"/>
      <c r="K57" s="424"/>
    </row>
    <row r="58" spans="3:11" x14ac:dyDescent="0.25">
      <c r="C58" s="69"/>
      <c r="D58" s="31"/>
      <c r="E58" s="91"/>
      <c r="F58" s="91"/>
      <c r="G58" s="91"/>
      <c r="H58" s="75"/>
      <c r="I58" s="75"/>
      <c r="J58" s="75"/>
      <c r="K58" s="109"/>
    </row>
    <row r="59" spans="3:11" x14ac:dyDescent="0.25">
      <c r="C59" s="69"/>
      <c r="D59" s="31"/>
      <c r="E59" s="91"/>
      <c r="F59" s="91"/>
      <c r="G59" s="91"/>
      <c r="H59" s="75"/>
      <c r="I59" s="75"/>
      <c r="J59" s="75"/>
      <c r="K59" s="109"/>
    </row>
    <row r="60" spans="3:11" ht="15.75" x14ac:dyDescent="0.25">
      <c r="C60" s="195" t="s">
        <v>1309</v>
      </c>
      <c r="D60" s="343" t="s">
        <v>1853</v>
      </c>
      <c r="E60" s="91"/>
      <c r="F60" s="91"/>
      <c r="G60" s="91"/>
      <c r="H60" s="75"/>
      <c r="I60" s="75"/>
      <c r="J60" s="75"/>
      <c r="K60" s="109"/>
    </row>
    <row r="61" spans="3:11" ht="18.75" x14ac:dyDescent="0.25">
      <c r="C61" s="202" t="str">
        <f>IFERROR(VLOOKUP(D60,'1. Desarrollo e Innov. Curricu.'!$F:$G,2,FALSE),IFERROR(VLOOKUP(D60,'2. Investigación Científica'!$F:$G,2,FALSE),IFERROR(VLOOKUP(D60,'3. Vinculación Univ. Sociedad'!$F:$G,2,FALSE),IFERROR(VLOOKUP(D60,'4. Docencia y Profesorado Univ.'!$F:$G,2,FALSE),IFERROR(VLOOKUP(D60,'5. Estudiantes y Graduados'!$F:$G,2,FALSE),IFERROR(VLOOKUP(D60,'11. Gestion Administrativa'!$F:$G,2,FALSE),IFERROR(VLOOKUP(D60,'13. Gestión Académica'!$F:$G,2,FALSE),IFERROR(VLOOKUP(D60,'9. Asegura. de la Calid. y M'!$F:$G,2,FALSE),IFERROR(VLOOKUP(D60,'6. Gestión del Conocimiento'!$F:$G,2,FALSE),IFERROR(VLOOKUP(D60,'15. Gobernabilidad y Proceso...'!$F:$G,2,FALSE),IFERROR(VLOOKUP(D60,'12. Gestión del Talento Humano'!$F:$G,2,FALSE),IFERROR(VLOOKUP(D60,'14. Internacional... de la E.S.'!$F:$G,2,FALSE),IFERROR(VLOOKUP(D60,'10. Posgrado'!$F:$G,2,FALSE),IFERROR(VLOOKUP(D60,'17. Gestión TIC'!$F:$G,2,FALSE),IFERROR(VLOOKUP(D60,'16. Desa. del Sistema Educ.Sup.'!$F:$G,2,FALSE),IFERROR(VLOOKUP(D60,'8. Cultura de Inno. Insti...'!$F:$G,2,FALSE),VLOOKUP(D60,'7. Lo Esencial de la Reforma U.'!$F:$G,2,0)))))))))))))))))</f>
        <v xml:space="preserve">Fortalecer las colecciones bibliográficas y centros de documentación de la FACES, así como gestionar y mantener acceso al sistema virtual para la obtención de documentos y materiales de trabajo en línea por parte de profesores y estudiantes. </v>
      </c>
      <c r="D61" s="374"/>
      <c r="E61" s="91"/>
      <c r="F61" s="91"/>
      <c r="G61" s="91"/>
      <c r="H61" s="75"/>
      <c r="I61" s="75"/>
      <c r="J61" s="75"/>
      <c r="K61" s="109"/>
    </row>
    <row r="62" spans="3:11" ht="15.75" thickBot="1" x14ac:dyDescent="0.3">
      <c r="C62" s="424"/>
      <c r="D62" s="424"/>
      <c r="E62" s="424"/>
      <c r="F62" s="91"/>
      <c r="G62" s="75"/>
      <c r="H62" s="75"/>
      <c r="I62" s="75"/>
      <c r="J62" s="424"/>
      <c r="K62" s="424"/>
    </row>
    <row r="63" spans="3:11" ht="30.75" thickBot="1" x14ac:dyDescent="0.3">
      <c r="C63" s="125" t="s">
        <v>1310</v>
      </c>
      <c r="D63" s="125" t="s">
        <v>98</v>
      </c>
      <c r="E63" s="132" t="s">
        <v>1312</v>
      </c>
      <c r="F63" s="131" t="s">
        <v>1313</v>
      </c>
      <c r="G63" s="129" t="s">
        <v>1314</v>
      </c>
      <c r="H63" s="132" t="s">
        <v>1315</v>
      </c>
      <c r="I63" s="129" t="s">
        <v>710</v>
      </c>
      <c r="J63" s="129" t="s">
        <v>1316</v>
      </c>
      <c r="K63" s="129" t="s">
        <v>1317</v>
      </c>
    </row>
    <row r="64" spans="3:11" x14ac:dyDescent="0.25">
      <c r="C64" s="212" t="s">
        <v>1284</v>
      </c>
      <c r="D64" s="213"/>
      <c r="E64" s="211">
        <f>HLOOKUP(C64,$AG$2:$BT$3,2,0)</f>
        <v>620</v>
      </c>
      <c r="F64" s="94">
        <f t="shared" ref="F64:F71" si="4">D64*E64</f>
        <v>0</v>
      </c>
      <c r="G64" s="156"/>
      <c r="H64" s="138"/>
      <c r="I64" s="126"/>
      <c r="J64" s="210"/>
      <c r="K64" s="95"/>
    </row>
    <row r="65" spans="3:11" x14ac:dyDescent="0.25">
      <c r="C65" s="137"/>
      <c r="D65" s="154"/>
      <c r="E65" s="119"/>
      <c r="F65" s="94">
        <f t="shared" si="4"/>
        <v>0</v>
      </c>
      <c r="G65" s="156"/>
      <c r="H65" s="138"/>
      <c r="I65" s="126"/>
      <c r="J65" s="95"/>
      <c r="K65" s="95"/>
    </row>
    <row r="66" spans="3:11" x14ac:dyDescent="0.25">
      <c r="C66" s="137" t="s">
        <v>2058</v>
      </c>
      <c r="D66" s="154">
        <v>100</v>
      </c>
      <c r="E66" s="119">
        <v>800</v>
      </c>
      <c r="F66" s="94">
        <f t="shared" si="4"/>
        <v>80000</v>
      </c>
      <c r="G66" s="156" t="s">
        <v>702</v>
      </c>
      <c r="H66" s="138" t="s">
        <v>497</v>
      </c>
      <c r="I66" s="126" t="str">
        <f>VLOOKUP(H66,Presupuesto!$B$11:$C$565,2,0)</f>
        <v>LIBROS, REVISTAS Y OTROS ELEMENTOS COLECCIONABLES</v>
      </c>
      <c r="J66" s="95" t="s">
        <v>60</v>
      </c>
      <c r="K66" s="95" t="s">
        <v>719</v>
      </c>
    </row>
    <row r="67" spans="3:11" x14ac:dyDescent="0.25">
      <c r="C67" s="137"/>
      <c r="D67" s="154"/>
      <c r="E67" s="119"/>
      <c r="F67" s="94">
        <f t="shared" si="4"/>
        <v>0</v>
      </c>
      <c r="G67" s="156"/>
      <c r="H67" s="138"/>
      <c r="I67" s="126"/>
      <c r="J67" s="95"/>
      <c r="K67" s="95"/>
    </row>
    <row r="68" spans="3:11" x14ac:dyDescent="0.25">
      <c r="C68" s="141"/>
      <c r="D68" s="147"/>
      <c r="E68" s="115"/>
      <c r="F68" s="94">
        <f t="shared" si="4"/>
        <v>0</v>
      </c>
      <c r="G68" s="156"/>
      <c r="H68" s="142"/>
      <c r="I68" s="126"/>
      <c r="J68" s="95"/>
      <c r="K68" s="95"/>
    </row>
    <row r="69" spans="3:11" x14ac:dyDescent="0.25">
      <c r="C69" s="141"/>
      <c r="D69" s="147"/>
      <c r="E69" s="115"/>
      <c r="F69" s="94">
        <f t="shared" si="4"/>
        <v>0</v>
      </c>
      <c r="G69" s="156"/>
      <c r="H69" s="142"/>
      <c r="I69" s="126"/>
      <c r="J69" s="95"/>
      <c r="K69" s="95"/>
    </row>
    <row r="70" spans="3:11" x14ac:dyDescent="0.25">
      <c r="C70" s="141"/>
      <c r="D70" s="147"/>
      <c r="E70" s="115"/>
      <c r="F70" s="94">
        <f t="shared" si="4"/>
        <v>0</v>
      </c>
      <c r="G70" s="156"/>
      <c r="H70" s="142"/>
      <c r="I70" s="126"/>
      <c r="J70" s="95"/>
      <c r="K70" s="95"/>
    </row>
    <row r="71" spans="3:11" ht="15.75" thickBot="1" x14ac:dyDescent="0.3">
      <c r="C71" s="143"/>
      <c r="D71" s="155"/>
      <c r="E71" s="100"/>
      <c r="F71" s="102">
        <f t="shared" si="4"/>
        <v>0</v>
      </c>
      <c r="G71" s="157"/>
      <c r="H71" s="144"/>
      <c r="I71" s="128"/>
      <c r="J71" s="103"/>
      <c r="K71" s="120"/>
    </row>
    <row r="73" spans="3:11" ht="15.75" thickBot="1" x14ac:dyDescent="0.3">
      <c r="C73" s="424"/>
      <c r="D73" s="424"/>
      <c r="E73" s="424"/>
      <c r="F73" s="89"/>
      <c r="G73" s="88"/>
      <c r="H73" s="89"/>
      <c r="I73" s="89"/>
      <c r="J73" s="424"/>
      <c r="K73" s="424"/>
    </row>
    <row r="74" spans="3:11" ht="15.75" thickBot="1" x14ac:dyDescent="0.3">
      <c r="C74" s="153" t="s">
        <v>1337</v>
      </c>
      <c r="D74" s="345">
        <f>SUM(F81:F90)</f>
        <v>50136.15</v>
      </c>
      <c r="E74" s="424"/>
      <c r="F74" s="69"/>
      <c r="G74" s="78"/>
      <c r="H74" s="69"/>
      <c r="I74" s="69"/>
      <c r="J74" s="424"/>
      <c r="K74" s="424"/>
    </row>
    <row r="75" spans="3:11" x14ac:dyDescent="0.25">
      <c r="C75" s="69"/>
      <c r="D75" s="31"/>
      <c r="E75" s="91"/>
      <c r="F75" s="91"/>
      <c r="G75" s="91"/>
      <c r="H75" s="75"/>
      <c r="I75" s="75"/>
      <c r="J75" s="75"/>
      <c r="K75" s="109"/>
    </row>
    <row r="76" spans="3:11" x14ac:dyDescent="0.25">
      <c r="C76" s="69"/>
      <c r="D76" s="31"/>
      <c r="E76" s="91"/>
      <c r="F76" s="91"/>
      <c r="G76" s="91"/>
      <c r="H76" s="75"/>
      <c r="I76" s="75"/>
      <c r="J76" s="75"/>
      <c r="K76" s="109"/>
    </row>
    <row r="77" spans="3:11" ht="15.75" x14ac:dyDescent="0.25">
      <c r="C77" s="195" t="s">
        <v>1309</v>
      </c>
      <c r="D77" s="343" t="s">
        <v>1979</v>
      </c>
      <c r="E77" s="91"/>
      <c r="F77" s="91"/>
      <c r="G77" s="91"/>
      <c r="H77" s="75"/>
      <c r="I77" s="75"/>
      <c r="J77" s="75"/>
      <c r="K77" s="109"/>
    </row>
    <row r="78" spans="3:11" ht="18.75" x14ac:dyDescent="0.25">
      <c r="C78" s="202" t="str">
        <f>IFERROR(VLOOKUP(D77,'1. Desarrollo e Innov. Curricu.'!$F:$G,2,FALSE),IFERROR(VLOOKUP(D77,'2. Investigación Científica'!$F:$G,2,FALSE),IFERROR(VLOOKUP(D77,'3. Vinculación Univ. Sociedad'!$F:$G,2,FALSE),IFERROR(VLOOKUP(D77,'4. Docencia y Profesorado Univ.'!$F:$G,2,FALSE),IFERROR(VLOOKUP(D77,'5. Estudiantes y Graduados'!$F:$G,2,FALSE),IFERROR(VLOOKUP(D77,'11. Gestion Administrativa'!$F:$G,2,FALSE),IFERROR(VLOOKUP(D77,'13. Gestión Académica'!$F:$G,2,FALSE),IFERROR(VLOOKUP(D77,'9. Asegura. de la Calid. y M'!$F:$G,2,FALSE),IFERROR(VLOOKUP(D77,'6. Gestión del Conocimiento'!$F:$G,2,FALSE),IFERROR(VLOOKUP(D77,'15. Gobernabilidad y Proceso...'!$F:$G,2,FALSE),IFERROR(VLOOKUP(D77,'12. Gestión del Talento Humano'!$F:$G,2,FALSE),IFERROR(VLOOKUP(D77,'14. Internacional... de la E.S.'!$F:$G,2,FALSE),IFERROR(VLOOKUP(D77,'10. Posgrado'!$F:$G,2,FALSE),IFERROR(VLOOKUP(D77,'17. Gestión TIC'!$F:$G,2,FALSE),IFERROR(VLOOKUP(D77,'16. Desa. del Sistema Educ.Sup.'!$F:$G,2,FALSE),IFERROR(VLOOKUP(D77,'8. Cultura de Inno. Insti...'!$F:$G,2,FALSE),VLOOKUP(D77,'7. Lo Esencial de la Reforma U.'!$F:$G,2,0)))))))))))))))))</f>
        <v xml:space="preserve">Fomentar que los profesores y graduados sean miembros de organizaciones, asociaciones y sociedades científicas de los campos del conocimiento que desarrolla la FACES. </v>
      </c>
      <c r="D78" s="31"/>
      <c r="E78" s="91"/>
      <c r="F78" s="91"/>
      <c r="G78" s="91"/>
      <c r="H78" s="75"/>
      <c r="I78" s="75"/>
      <c r="J78" s="75"/>
      <c r="K78" s="109"/>
    </row>
    <row r="79" spans="3:11" ht="15.75" thickBot="1" x14ac:dyDescent="0.3">
      <c r="C79" s="424"/>
      <c r="D79" s="424"/>
      <c r="E79" s="424"/>
      <c r="F79" s="91"/>
      <c r="G79" s="75"/>
      <c r="H79" s="75"/>
      <c r="I79" s="75"/>
      <c r="J79" s="424"/>
      <c r="K79" s="424"/>
    </row>
    <row r="80" spans="3:11" ht="30.75" thickBot="1" x14ac:dyDescent="0.3">
      <c r="C80" s="125" t="s">
        <v>1310</v>
      </c>
      <c r="D80" s="125" t="s">
        <v>98</v>
      </c>
      <c r="E80" s="132" t="s">
        <v>1312</v>
      </c>
      <c r="F80" s="131" t="s">
        <v>1313</v>
      </c>
      <c r="G80" s="129" t="s">
        <v>1314</v>
      </c>
      <c r="H80" s="132" t="s">
        <v>1315</v>
      </c>
      <c r="I80" s="129" t="s">
        <v>710</v>
      </c>
      <c r="J80" s="129" t="s">
        <v>1316</v>
      </c>
      <c r="K80" s="129" t="s">
        <v>1317</v>
      </c>
    </row>
    <row r="81" spans="3:11" x14ac:dyDescent="0.25">
      <c r="C81" s="212" t="s">
        <v>1284</v>
      </c>
      <c r="D81" s="213"/>
      <c r="E81" s="211"/>
      <c r="F81" s="94">
        <f t="shared" ref="F81:F90" si="5">D81*E81</f>
        <v>0</v>
      </c>
      <c r="G81" s="156"/>
      <c r="H81" s="138"/>
      <c r="I81" s="126"/>
      <c r="J81" s="210"/>
      <c r="K81" s="95"/>
    </row>
    <row r="82" spans="3:11" x14ac:dyDescent="0.25">
      <c r="C82" s="137"/>
      <c r="D82" s="154"/>
      <c r="E82" s="119"/>
      <c r="F82" s="94">
        <f t="shared" si="5"/>
        <v>0</v>
      </c>
      <c r="G82" s="156"/>
      <c r="H82" s="138"/>
      <c r="I82" s="126"/>
      <c r="J82" s="95"/>
      <c r="K82" s="95"/>
    </row>
    <row r="83" spans="3:11" ht="30" x14ac:dyDescent="0.25">
      <c r="C83" s="603" t="s">
        <v>2059</v>
      </c>
      <c r="D83" s="154">
        <v>1</v>
      </c>
      <c r="E83" s="119">
        <v>35738.97</v>
      </c>
      <c r="F83" s="94">
        <f t="shared" si="5"/>
        <v>35738.97</v>
      </c>
      <c r="G83" s="156" t="s">
        <v>702</v>
      </c>
      <c r="H83" s="138" t="s">
        <v>629</v>
      </c>
      <c r="I83" s="126" t="str">
        <f>VLOOKUP(H83,Presupuesto!$B$11:$C$565,2,0)</f>
        <v>MEMBRECIA DE LA RLB</v>
      </c>
      <c r="J83" s="95" t="s">
        <v>78</v>
      </c>
      <c r="K83" s="95" t="s">
        <v>719</v>
      </c>
    </row>
    <row r="84" spans="3:11" ht="30" x14ac:dyDescent="0.25">
      <c r="C84" s="604" t="s">
        <v>2060</v>
      </c>
      <c r="D84" s="154">
        <v>1</v>
      </c>
      <c r="E84" s="119">
        <v>14397.18</v>
      </c>
      <c r="F84" s="94">
        <f t="shared" si="5"/>
        <v>14397.18</v>
      </c>
      <c r="G84" s="156" t="s">
        <v>702</v>
      </c>
      <c r="H84" s="138" t="s">
        <v>629</v>
      </c>
      <c r="I84" s="126" t="str">
        <f>VLOOKUP(H84,Presupuesto!$B$11:$C$565,2,0)</f>
        <v>MEMBRECIA DE LA RLB</v>
      </c>
      <c r="J84" s="95">
        <f t="shared" ref="J84" si="6">$J$81</f>
        <v>0</v>
      </c>
      <c r="K84" s="95" t="s">
        <v>719</v>
      </c>
    </row>
    <row r="85" spans="3:11" x14ac:dyDescent="0.25">
      <c r="C85" s="137"/>
      <c r="D85" s="154"/>
      <c r="E85" s="119"/>
      <c r="F85" s="94">
        <f t="shared" si="5"/>
        <v>0</v>
      </c>
      <c r="G85" s="156"/>
      <c r="H85" s="138"/>
      <c r="I85" s="126"/>
      <c r="J85" s="95"/>
      <c r="K85" s="95"/>
    </row>
    <row r="86" spans="3:11" x14ac:dyDescent="0.25">
      <c r="C86" s="141"/>
      <c r="D86" s="147"/>
      <c r="E86" s="115"/>
      <c r="F86" s="94">
        <f t="shared" si="5"/>
        <v>0</v>
      </c>
      <c r="G86" s="156"/>
      <c r="H86" s="142"/>
      <c r="I86" s="126"/>
      <c r="J86" s="95"/>
      <c r="K86" s="95"/>
    </row>
    <row r="87" spans="3:11" x14ac:dyDescent="0.25">
      <c r="C87" s="141"/>
      <c r="D87" s="147"/>
      <c r="E87" s="115"/>
      <c r="F87" s="94">
        <f t="shared" si="5"/>
        <v>0</v>
      </c>
      <c r="G87" s="156"/>
      <c r="H87" s="142"/>
      <c r="I87" s="126"/>
      <c r="J87" s="95"/>
      <c r="K87" s="95"/>
    </row>
    <row r="88" spans="3:11" x14ac:dyDescent="0.25">
      <c r="C88" s="141"/>
      <c r="D88" s="147"/>
      <c r="E88" s="115"/>
      <c r="F88" s="94">
        <f t="shared" si="5"/>
        <v>0</v>
      </c>
      <c r="G88" s="156"/>
      <c r="H88" s="142"/>
      <c r="I88" s="126"/>
      <c r="J88" s="95"/>
      <c r="K88" s="95"/>
    </row>
    <row r="89" spans="3:11" x14ac:dyDescent="0.25">
      <c r="C89" s="141"/>
      <c r="D89" s="147"/>
      <c r="E89" s="115"/>
      <c r="F89" s="94">
        <f t="shared" si="5"/>
        <v>0</v>
      </c>
      <c r="G89" s="156"/>
      <c r="H89" s="142"/>
      <c r="I89" s="126"/>
      <c r="J89" s="95"/>
      <c r="K89" s="95"/>
    </row>
    <row r="90" spans="3:11" ht="15.75" thickBot="1" x14ac:dyDescent="0.3">
      <c r="C90" s="143"/>
      <c r="D90" s="155"/>
      <c r="E90" s="100"/>
      <c r="F90" s="102">
        <f t="shared" si="5"/>
        <v>0</v>
      </c>
      <c r="G90" s="157"/>
      <c r="H90" s="144"/>
      <c r="I90" s="128"/>
      <c r="J90" s="103"/>
      <c r="K90" s="120"/>
    </row>
    <row r="91" spans="3:11" s="424" customFormat="1" x14ac:dyDescent="0.25">
      <c r="C91" s="610"/>
      <c r="D91" s="611"/>
      <c r="E91" s="607"/>
      <c r="F91" s="607"/>
      <c r="G91" s="608"/>
      <c r="H91" s="609"/>
      <c r="I91" s="607"/>
      <c r="J91" s="609"/>
      <c r="K91" s="609"/>
    </row>
    <row r="92" spans="3:11" ht="15.75" thickBot="1" x14ac:dyDescent="0.3">
      <c r="C92" s="424"/>
      <c r="D92" s="424"/>
      <c r="E92" s="424"/>
      <c r="F92" s="424"/>
      <c r="G92" s="413"/>
      <c r="H92" s="424"/>
      <c r="I92" s="424"/>
      <c r="J92" s="424"/>
      <c r="K92" s="424"/>
    </row>
    <row r="93" spans="3:11" ht="15.75" thickBot="1" x14ac:dyDescent="0.3">
      <c r="C93" s="153" t="s">
        <v>1337</v>
      </c>
      <c r="D93" s="345">
        <f>SUM(F100:F116)</f>
        <v>1065000</v>
      </c>
      <c r="E93" s="424"/>
      <c r="F93" s="69"/>
      <c r="G93" s="78"/>
      <c r="H93" s="69"/>
      <c r="I93" s="69"/>
      <c r="J93" s="424"/>
      <c r="K93" s="424"/>
    </row>
    <row r="94" spans="3:11" x14ac:dyDescent="0.25">
      <c r="C94" s="69"/>
      <c r="D94" s="31"/>
      <c r="E94" s="91"/>
      <c r="F94" s="91"/>
      <c r="G94" s="91"/>
      <c r="H94" s="75"/>
      <c r="I94" s="75"/>
      <c r="J94" s="75"/>
      <c r="K94" s="109"/>
    </row>
    <row r="95" spans="3:11" x14ac:dyDescent="0.25">
      <c r="C95" s="69"/>
      <c r="D95" s="31"/>
      <c r="E95" s="91"/>
      <c r="F95" s="91"/>
      <c r="G95" s="91"/>
      <c r="H95" s="75"/>
      <c r="I95" s="75"/>
      <c r="J95" s="75"/>
      <c r="K95" s="109"/>
    </row>
    <row r="96" spans="3:11" ht="15.75" x14ac:dyDescent="0.25">
      <c r="C96" s="195" t="s">
        <v>1309</v>
      </c>
      <c r="D96" s="343" t="s">
        <v>2064</v>
      </c>
      <c r="E96" s="91"/>
      <c r="F96" s="91"/>
      <c r="G96" s="91"/>
      <c r="H96" s="75"/>
      <c r="I96" s="75"/>
      <c r="J96" s="75"/>
      <c r="K96" s="109"/>
    </row>
    <row r="97" spans="3:11" ht="18.75" x14ac:dyDescent="0.25">
      <c r="C97" s="202" t="str">
        <f>IFERROR(VLOOKUP(D96,'1. Desarrollo e Innov. Curricu.'!$F:$G,2,FALSE),IFERROR(VLOOKUP(D96,'2. Investigación Científica'!$F:$G,2,FALSE),IFERROR(VLOOKUP(D96,'3. Vinculación Univ. Sociedad'!$F:$G,2,FALSE),IFERROR(VLOOKUP(D96,'4. Docencia y Profesorado Univ.'!$F:$G,2,FALSE),IFERROR(VLOOKUP(D96,'5. Estudiantes y Graduados'!$F:$G,2,FALSE),IFERROR(VLOOKUP(D96,'11. Gestion Administrativa'!$F:$G,2,FALSE),IFERROR(VLOOKUP(D96,'13. Gestión Académica'!$F:$G,2,FALSE),IFERROR(VLOOKUP(D96,'9. Asegura. de la Calid. y M'!$F:$G,2,FALSE),IFERROR(VLOOKUP(D96,'6. Gestión del Conocimiento'!$F:$G,2,FALSE),IFERROR(VLOOKUP(D96,'15. Gobernabilidad y Proceso...'!$F:$G,2,FALSE),IFERROR(VLOOKUP(D96,'12. Gestión del Talento Humano'!$F:$G,2,FALSE),IFERROR(VLOOKUP(D96,'14. Internacional... de la E.S.'!$F:$G,2,FALSE),IFERROR(VLOOKUP(D96,'10. Posgrado'!$F:$G,2,FALSE),IFERROR(VLOOKUP(D96,'17. Gestión TIC'!$F:$G,2,FALSE),IFERROR(VLOOKUP(D96,'16. Desa. del Sistema Educ.Sup.'!$F:$G,2,FALSE),IFERROR(VLOOKUP(D96,'8. Cultura de Inno. Insti...'!$F:$G,2,FALSE),VLOOKUP(D96,'7. Lo Esencial de la Reforma U.'!$F:$G,2,0)))))))))))))))))</f>
        <v xml:space="preserve"> Gestionar que la FACES cuente con suficientes docentes en número, nivel de formación, especialización, nacionales y extranjeros; y con suficiente personal administrativo  y de servicio.  Tramitar diferentes áreas y  acciones de personal y presupuestarias que los servicios académicos demandan.</v>
      </c>
      <c r="D97" s="31"/>
      <c r="E97" s="91"/>
      <c r="F97" s="91"/>
      <c r="G97" s="91"/>
      <c r="H97" s="75"/>
      <c r="I97" s="75"/>
      <c r="J97" s="75"/>
      <c r="K97" s="109"/>
    </row>
    <row r="98" spans="3:11" ht="15.75" thickBot="1" x14ac:dyDescent="0.3">
      <c r="C98" s="89" t="s">
        <v>2069</v>
      </c>
      <c r="D98" s="424"/>
      <c r="E98" s="424"/>
      <c r="F98" s="91"/>
      <c r="G98" s="75"/>
      <c r="H98" s="75"/>
      <c r="I98" s="75"/>
      <c r="J98" s="424"/>
      <c r="K98" s="424"/>
    </row>
    <row r="99" spans="3:11" ht="30.75" thickBot="1" x14ac:dyDescent="0.3">
      <c r="C99" s="125" t="s">
        <v>1310</v>
      </c>
      <c r="D99" s="125" t="s">
        <v>98</v>
      </c>
      <c r="E99" s="132" t="s">
        <v>1312</v>
      </c>
      <c r="F99" s="131" t="s">
        <v>1313</v>
      </c>
      <c r="G99" s="129" t="s">
        <v>1314</v>
      </c>
      <c r="H99" s="132" t="s">
        <v>1315</v>
      </c>
      <c r="I99" s="129" t="s">
        <v>710</v>
      </c>
      <c r="J99" s="129" t="s">
        <v>1316</v>
      </c>
      <c r="K99" s="129" t="s">
        <v>1317</v>
      </c>
    </row>
    <row r="100" spans="3:11" x14ac:dyDescent="0.25">
      <c r="C100" s="212" t="s">
        <v>1284</v>
      </c>
      <c r="D100" s="213"/>
      <c r="E100" s="211">
        <f>HLOOKUP(C100,$AG$2:$BT$3,2,0)</f>
        <v>620</v>
      </c>
      <c r="F100" s="94">
        <f t="shared" ref="F100:F116" si="7">D100*E100</f>
        <v>0</v>
      </c>
      <c r="G100" s="156"/>
      <c r="H100" s="138"/>
      <c r="I100" s="126"/>
      <c r="J100" s="210" t="s">
        <v>57</v>
      </c>
      <c r="K100" s="95" t="s">
        <v>718</v>
      </c>
    </row>
    <row r="101" spans="3:11" x14ac:dyDescent="0.25">
      <c r="C101" s="137"/>
      <c r="D101" s="154"/>
      <c r="E101" s="119"/>
      <c r="F101" s="94">
        <f t="shared" si="7"/>
        <v>0</v>
      </c>
      <c r="G101" s="156"/>
      <c r="H101" s="138"/>
      <c r="I101" s="126"/>
      <c r="J101" s="95" t="str">
        <f>$J$100</f>
        <v>Docencia y Profesorado Universitario</v>
      </c>
      <c r="K101" s="95" t="s">
        <v>718</v>
      </c>
    </row>
    <row r="102" spans="3:11" x14ac:dyDescent="0.25">
      <c r="C102" s="137" t="s">
        <v>2063</v>
      </c>
      <c r="D102" s="154">
        <v>15</v>
      </c>
      <c r="E102" s="119">
        <v>5000</v>
      </c>
      <c r="F102" s="94">
        <f t="shared" si="7"/>
        <v>75000</v>
      </c>
      <c r="G102" s="156" t="s">
        <v>702</v>
      </c>
      <c r="H102" s="138" t="s">
        <v>151</v>
      </c>
      <c r="I102" s="126" t="str">
        <f>VLOOKUP(H102,Presupuesto!$B$11:$C$565,2,0)</f>
        <v>PAGOS A PERSONAL NO CLASIFICADO</v>
      </c>
      <c r="J102" s="95" t="str">
        <f t="shared" ref="J102:J115" si="8">$J$100</f>
        <v>Docencia y Profesorado Universitario</v>
      </c>
      <c r="K102" s="95" t="s">
        <v>718</v>
      </c>
    </row>
    <row r="103" spans="3:11" x14ac:dyDescent="0.25">
      <c r="C103" s="137" t="s">
        <v>2065</v>
      </c>
      <c r="D103" s="154">
        <v>15</v>
      </c>
      <c r="E103" s="119">
        <v>5000</v>
      </c>
      <c r="F103" s="94">
        <f t="shared" si="7"/>
        <v>75000</v>
      </c>
      <c r="G103" s="156" t="s">
        <v>702</v>
      </c>
      <c r="H103" s="138" t="s">
        <v>151</v>
      </c>
      <c r="I103" s="126" t="str">
        <f>VLOOKUP(H103,Presupuesto!$B$11:$C$565,2,0)</f>
        <v>PAGOS A PERSONAL NO CLASIFICADO</v>
      </c>
      <c r="J103" s="95" t="str">
        <f t="shared" si="8"/>
        <v>Docencia y Profesorado Universitario</v>
      </c>
      <c r="K103" s="95" t="s">
        <v>718</v>
      </c>
    </row>
    <row r="104" spans="3:11" x14ac:dyDescent="0.25">
      <c r="C104" s="137" t="s">
        <v>2066</v>
      </c>
      <c r="D104" s="154">
        <v>15</v>
      </c>
      <c r="E104" s="119">
        <v>5000</v>
      </c>
      <c r="F104" s="94">
        <f t="shared" si="7"/>
        <v>75000</v>
      </c>
      <c r="G104" s="156" t="s">
        <v>702</v>
      </c>
      <c r="H104" s="138" t="s">
        <v>151</v>
      </c>
      <c r="I104" s="126" t="str">
        <f>VLOOKUP(H104,Presupuesto!$B$11:$C$565,2,0)</f>
        <v>PAGOS A PERSONAL NO CLASIFICADO</v>
      </c>
      <c r="J104" s="95" t="str">
        <f t="shared" si="8"/>
        <v>Docencia y Profesorado Universitario</v>
      </c>
      <c r="K104" s="95" t="s">
        <v>718</v>
      </c>
    </row>
    <row r="105" spans="3:11" x14ac:dyDescent="0.25">
      <c r="C105" s="137" t="s">
        <v>2067</v>
      </c>
      <c r="D105" s="154">
        <v>15</v>
      </c>
      <c r="E105" s="119">
        <v>5000</v>
      </c>
      <c r="F105" s="94">
        <f t="shared" si="7"/>
        <v>75000</v>
      </c>
      <c r="G105" s="156" t="s">
        <v>702</v>
      </c>
      <c r="H105" s="138" t="s">
        <v>151</v>
      </c>
      <c r="I105" s="126" t="str">
        <f>VLOOKUP(H105,Presupuesto!$B$11:$C$565,2,0)</f>
        <v>PAGOS A PERSONAL NO CLASIFICADO</v>
      </c>
      <c r="J105" s="95" t="str">
        <f t="shared" si="8"/>
        <v>Docencia y Profesorado Universitario</v>
      </c>
      <c r="K105" s="95" t="s">
        <v>718</v>
      </c>
    </row>
    <row r="106" spans="3:11" x14ac:dyDescent="0.25">
      <c r="C106" s="137" t="s">
        <v>2068</v>
      </c>
      <c r="D106" s="154">
        <v>15</v>
      </c>
      <c r="E106" s="119">
        <v>6000</v>
      </c>
      <c r="F106" s="94">
        <f t="shared" si="7"/>
        <v>90000</v>
      </c>
      <c r="G106" s="156" t="s">
        <v>702</v>
      </c>
      <c r="H106" s="138" t="s">
        <v>151</v>
      </c>
      <c r="I106" s="126" t="str">
        <f>VLOOKUP(H106,Presupuesto!$B$11:$C$565,2,0)</f>
        <v>PAGOS A PERSONAL NO CLASIFICADO</v>
      </c>
      <c r="J106" s="95" t="str">
        <f t="shared" si="8"/>
        <v>Docencia y Profesorado Universitario</v>
      </c>
      <c r="K106" s="95" t="s">
        <v>718</v>
      </c>
    </row>
    <row r="107" spans="3:11" x14ac:dyDescent="0.25">
      <c r="C107" s="137" t="s">
        <v>2070</v>
      </c>
      <c r="D107" s="154">
        <v>15</v>
      </c>
      <c r="E107" s="119">
        <v>5000</v>
      </c>
      <c r="F107" s="94">
        <f t="shared" si="7"/>
        <v>75000</v>
      </c>
      <c r="G107" s="156" t="s">
        <v>702</v>
      </c>
      <c r="H107" s="138" t="s">
        <v>151</v>
      </c>
      <c r="I107" s="126" t="str">
        <f>VLOOKUP(H107,Presupuesto!$B$11:$C$565,2,0)</f>
        <v>PAGOS A PERSONAL NO CLASIFICADO</v>
      </c>
      <c r="J107" s="95" t="str">
        <f t="shared" si="8"/>
        <v>Docencia y Profesorado Universitario</v>
      </c>
      <c r="K107" s="95" t="s">
        <v>718</v>
      </c>
    </row>
    <row r="108" spans="3:11" ht="30" x14ac:dyDescent="0.25">
      <c r="C108" s="604" t="s">
        <v>2071</v>
      </c>
      <c r="D108" s="154">
        <v>15</v>
      </c>
      <c r="E108" s="119">
        <v>5000</v>
      </c>
      <c r="F108" s="94">
        <f t="shared" si="7"/>
        <v>75000</v>
      </c>
      <c r="G108" s="156" t="s">
        <v>702</v>
      </c>
      <c r="H108" s="138" t="s">
        <v>151</v>
      </c>
      <c r="I108" s="126" t="str">
        <f>VLOOKUP(H108,Presupuesto!$B$11:$C$565,2,0)</f>
        <v>PAGOS A PERSONAL NO CLASIFICADO</v>
      </c>
      <c r="J108" s="95" t="str">
        <f t="shared" si="8"/>
        <v>Docencia y Profesorado Universitario</v>
      </c>
      <c r="K108" s="95" t="s">
        <v>718</v>
      </c>
    </row>
    <row r="109" spans="3:11" ht="30" x14ac:dyDescent="0.25">
      <c r="C109" s="604" t="s">
        <v>2072</v>
      </c>
      <c r="D109" s="154">
        <v>15</v>
      </c>
      <c r="E109" s="119">
        <v>5000</v>
      </c>
      <c r="F109" s="94">
        <f t="shared" si="7"/>
        <v>75000</v>
      </c>
      <c r="G109" s="156" t="s">
        <v>702</v>
      </c>
      <c r="H109" s="138" t="s">
        <v>151</v>
      </c>
      <c r="I109" s="126" t="str">
        <f>VLOOKUP(H109,Presupuesto!$B$11:$C$565,2,0)</f>
        <v>PAGOS A PERSONAL NO CLASIFICADO</v>
      </c>
      <c r="J109" s="95" t="str">
        <f t="shared" si="8"/>
        <v>Docencia y Profesorado Universitario</v>
      </c>
      <c r="K109" s="95" t="s">
        <v>718</v>
      </c>
    </row>
    <row r="110" spans="3:11" x14ac:dyDescent="0.25">
      <c r="C110" s="137" t="s">
        <v>2073</v>
      </c>
      <c r="D110" s="154">
        <v>15</v>
      </c>
      <c r="E110" s="119">
        <v>5000</v>
      </c>
      <c r="F110" s="94">
        <f t="shared" si="7"/>
        <v>75000</v>
      </c>
      <c r="G110" s="156" t="s">
        <v>702</v>
      </c>
      <c r="H110" s="138" t="s">
        <v>151</v>
      </c>
      <c r="I110" s="126" t="str">
        <f>VLOOKUP(H110,Presupuesto!$B$11:$C$565,2,0)</f>
        <v>PAGOS A PERSONAL NO CLASIFICADO</v>
      </c>
      <c r="J110" s="95" t="str">
        <f t="shared" si="8"/>
        <v>Docencia y Profesorado Universitario</v>
      </c>
      <c r="K110" s="95" t="s">
        <v>718</v>
      </c>
    </row>
    <row r="111" spans="3:11" s="424" customFormat="1" x14ac:dyDescent="0.25">
      <c r="C111" s="137" t="s">
        <v>2213</v>
      </c>
      <c r="D111" s="154">
        <v>15</v>
      </c>
      <c r="E111" s="119">
        <v>5000</v>
      </c>
      <c r="F111" s="94">
        <f t="shared" si="7"/>
        <v>75000</v>
      </c>
      <c r="G111" s="156" t="s">
        <v>711</v>
      </c>
      <c r="H111" s="138" t="s">
        <v>151</v>
      </c>
      <c r="I111" s="126" t="str">
        <f>VLOOKUP(H111,Presupuesto!$B$11:$C$565,2,0)</f>
        <v>PAGOS A PERSONAL NO CLASIFICADO</v>
      </c>
      <c r="J111" s="95" t="str">
        <f t="shared" si="8"/>
        <v>Docencia y Profesorado Universitario</v>
      </c>
      <c r="K111" s="95" t="s">
        <v>718</v>
      </c>
    </row>
    <row r="112" spans="3:11" s="424" customFormat="1" x14ac:dyDescent="0.25">
      <c r="C112" s="137" t="s">
        <v>2177</v>
      </c>
      <c r="D112" s="154">
        <v>15</v>
      </c>
      <c r="E112" s="119">
        <v>5000</v>
      </c>
      <c r="F112" s="94">
        <f t="shared" si="7"/>
        <v>75000</v>
      </c>
      <c r="G112" s="156" t="s">
        <v>711</v>
      </c>
      <c r="H112" s="138" t="s">
        <v>151</v>
      </c>
      <c r="I112" s="126" t="str">
        <f>VLOOKUP(H112,Presupuesto!$B$11:$C$565,2,0)</f>
        <v>PAGOS A PERSONAL NO CLASIFICADO</v>
      </c>
      <c r="J112" s="95" t="str">
        <f t="shared" si="8"/>
        <v>Docencia y Profesorado Universitario</v>
      </c>
      <c r="K112" s="95" t="s">
        <v>718</v>
      </c>
    </row>
    <row r="113" spans="3:11" s="424" customFormat="1" x14ac:dyDescent="0.25">
      <c r="C113" s="137" t="s">
        <v>2178</v>
      </c>
      <c r="D113" s="154">
        <v>15</v>
      </c>
      <c r="E113" s="119">
        <v>5000</v>
      </c>
      <c r="F113" s="94">
        <f t="shared" si="7"/>
        <v>75000</v>
      </c>
      <c r="G113" s="156" t="s">
        <v>711</v>
      </c>
      <c r="H113" s="138" t="s">
        <v>151</v>
      </c>
      <c r="I113" s="126" t="str">
        <f>VLOOKUP(H113,Presupuesto!$B$11:$C$565,2,0)</f>
        <v>PAGOS A PERSONAL NO CLASIFICADO</v>
      </c>
      <c r="J113" s="95" t="str">
        <f t="shared" si="8"/>
        <v>Docencia y Profesorado Universitario</v>
      </c>
      <c r="K113" s="95" t="s">
        <v>718</v>
      </c>
    </row>
    <row r="114" spans="3:11" s="424" customFormat="1" x14ac:dyDescent="0.25">
      <c r="C114" s="137" t="s">
        <v>2179</v>
      </c>
      <c r="D114" s="154">
        <v>15</v>
      </c>
      <c r="E114" s="119">
        <v>5000</v>
      </c>
      <c r="F114" s="94">
        <f t="shared" si="7"/>
        <v>75000</v>
      </c>
      <c r="G114" s="156" t="s">
        <v>711</v>
      </c>
      <c r="H114" s="138" t="s">
        <v>151</v>
      </c>
      <c r="I114" s="126" t="str">
        <f>VLOOKUP(H114,Presupuesto!$B$11:$C$565,2,0)</f>
        <v>PAGOS A PERSONAL NO CLASIFICADO</v>
      </c>
      <c r="J114" s="95" t="str">
        <f t="shared" si="8"/>
        <v>Docencia y Profesorado Universitario</v>
      </c>
      <c r="K114" s="95" t="s">
        <v>718</v>
      </c>
    </row>
    <row r="115" spans="3:11" x14ac:dyDescent="0.25">
      <c r="C115" s="137" t="s">
        <v>2180</v>
      </c>
      <c r="D115" s="154">
        <v>15</v>
      </c>
      <c r="E115" s="119">
        <v>5000</v>
      </c>
      <c r="F115" s="94">
        <f t="shared" si="7"/>
        <v>75000</v>
      </c>
      <c r="G115" s="156" t="s">
        <v>711</v>
      </c>
      <c r="H115" s="138" t="s">
        <v>151</v>
      </c>
      <c r="I115" s="126" t="str">
        <f>VLOOKUP(H115,Presupuesto!$B$11:$C$565,2,0)</f>
        <v>PAGOS A PERSONAL NO CLASIFICADO</v>
      </c>
      <c r="J115" s="95" t="str">
        <f t="shared" si="8"/>
        <v>Docencia y Profesorado Universitario</v>
      </c>
      <c r="K115" s="95" t="s">
        <v>718</v>
      </c>
    </row>
    <row r="116" spans="3:11" ht="15.75" thickBot="1" x14ac:dyDescent="0.3">
      <c r="C116" s="143"/>
      <c r="D116" s="155"/>
      <c r="E116" s="100"/>
      <c r="F116" s="102">
        <f t="shared" si="7"/>
        <v>0</v>
      </c>
      <c r="G116" s="157"/>
      <c r="H116" s="144"/>
      <c r="I116" s="128"/>
      <c r="J116" s="103"/>
      <c r="K116" s="120"/>
    </row>
    <row r="118" spans="3:11" s="424" customFormat="1" ht="18.75" x14ac:dyDescent="0.25">
      <c r="C118" s="720" t="s">
        <v>2061</v>
      </c>
      <c r="D118" s="721"/>
      <c r="E118" s="721"/>
      <c r="F118" s="721"/>
      <c r="G118" s="721"/>
      <c r="H118" s="721"/>
      <c r="I118" s="721"/>
      <c r="J118" s="721"/>
      <c r="K118" s="721"/>
    </row>
    <row r="119" spans="3:11" ht="15.75" thickBot="1" x14ac:dyDescent="0.3">
      <c r="C119" s="424"/>
      <c r="D119" s="424"/>
      <c r="E119" s="424"/>
      <c r="F119" s="89"/>
      <c r="G119" s="88"/>
      <c r="H119" s="89"/>
      <c r="I119" s="89"/>
      <c r="J119" s="424"/>
      <c r="K119" s="424"/>
    </row>
    <row r="120" spans="3:11" ht="15.75" thickBot="1" x14ac:dyDescent="0.3">
      <c r="C120" s="153" t="s">
        <v>1337</v>
      </c>
      <c r="D120" s="345">
        <f>SUM(F127:F136)</f>
        <v>201800</v>
      </c>
      <c r="E120" s="424"/>
      <c r="F120" s="69"/>
      <c r="G120" s="78"/>
      <c r="H120" s="69"/>
      <c r="I120" s="69"/>
      <c r="J120" s="424"/>
      <c r="K120" s="424"/>
    </row>
    <row r="121" spans="3:11" x14ac:dyDescent="0.25">
      <c r="C121" s="69"/>
      <c r="D121" s="31"/>
      <c r="E121" s="91"/>
      <c r="F121" s="91"/>
      <c r="G121" s="91"/>
      <c r="H121" s="75"/>
      <c r="I121" s="75"/>
      <c r="J121" s="75"/>
      <c r="K121" s="109"/>
    </row>
    <row r="122" spans="3:11" x14ac:dyDescent="0.25">
      <c r="C122" s="69"/>
      <c r="D122" s="31"/>
      <c r="E122" s="91"/>
      <c r="F122" s="91"/>
      <c r="G122" s="91"/>
      <c r="H122" s="75"/>
      <c r="I122" s="75"/>
      <c r="J122" s="75"/>
      <c r="K122" s="109"/>
    </row>
    <row r="123" spans="3:11" ht="15.75" x14ac:dyDescent="0.25">
      <c r="C123" s="195" t="s">
        <v>1309</v>
      </c>
      <c r="D123" s="343" t="s">
        <v>2005</v>
      </c>
      <c r="E123" s="91"/>
      <c r="F123" s="91"/>
      <c r="G123" s="91"/>
      <c r="H123" s="75"/>
      <c r="I123" s="75"/>
      <c r="J123" s="75"/>
      <c r="K123" s="109"/>
    </row>
    <row r="124" spans="3:11" ht="18.75" x14ac:dyDescent="0.25">
      <c r="C124" s="202" t="str">
        <f>IFERROR(VLOOKUP(D123,'1. Desarrollo e Innov. Curricu.'!$F:$G,2,FALSE),IFERROR(VLOOKUP(D123,'2. Investigación Científica'!$F:$G,2,FALSE),IFERROR(VLOOKUP(D123,'3. Vinculación Univ. Sociedad'!$F:$G,2,FALSE),IFERROR(VLOOKUP(D123,'4. Docencia y Profesorado Univ.'!$F:$G,2,FALSE),IFERROR(VLOOKUP(D123,'5. Estudiantes y Graduados'!$F:$G,2,FALSE),IFERROR(VLOOKUP(D123,'11. Gestion Administrativa'!$F:$G,2,FALSE),IFERROR(VLOOKUP(D123,'13. Gestión Académica'!$F:$G,2,FALSE),IFERROR(VLOOKUP(D123,'9. Asegura. de la Calid. y M'!$F:$G,2,FALSE),IFERROR(VLOOKUP(D123,'6. Gestión del Conocimiento'!$F:$G,2,FALSE),IFERROR(VLOOKUP(D123,'15. Gobernabilidad y Proceso...'!$F:$G,2,FALSE),IFERROR(VLOOKUP(D123,'12. Gestión del Talento Humano'!$F:$G,2,FALSE),IFERROR(VLOOKUP(D123,'14. Internacional... de la E.S.'!$F:$G,2,FALSE),IFERROR(VLOOKUP(D123,'10. Posgrado'!$F:$G,2,FALSE),IFERROR(VLOOKUP(D123,'17. Gestión TIC'!$F:$G,2,FALSE),IFERROR(VLOOKUP(D123,'16. Desa. del Sistema Educ.Sup.'!$F:$G,2,FALSE),IFERROR(VLOOKUP(D123,'8. Cultura de Inno. Insti...'!$F:$G,2,FALSE),VLOOKUP(D123,'7. Lo Esencial de la Reforma U.'!$F:$G,2,0)))))))))))))))))</f>
        <v xml:space="preserve">Participar en el Congreso de Investigación Científica de la UNAH.  Participar y/u organizar  otros eventos científicos nacionales e internacionales, para divulgar avances y resultados de los proyectos de investigación realizados por los profesores. </v>
      </c>
      <c r="D124" s="31"/>
      <c r="E124" s="91"/>
      <c r="F124" s="91"/>
      <c r="G124" s="91"/>
      <c r="H124" s="75"/>
      <c r="I124" s="75"/>
      <c r="J124" s="75"/>
      <c r="K124" s="109"/>
    </row>
    <row r="125" spans="3:11" ht="15.75" thickBot="1" x14ac:dyDescent="0.3">
      <c r="C125" s="424"/>
      <c r="D125" s="424"/>
      <c r="E125" s="424"/>
      <c r="F125" s="91"/>
      <c r="G125" s="75"/>
      <c r="H125" s="75"/>
      <c r="I125" s="75"/>
      <c r="J125" s="424"/>
      <c r="K125" s="424"/>
    </row>
    <row r="126" spans="3:11" ht="30.75" thickBot="1" x14ac:dyDescent="0.3">
      <c r="C126" s="125" t="s">
        <v>1310</v>
      </c>
      <c r="D126" s="125" t="s">
        <v>98</v>
      </c>
      <c r="E126" s="132" t="s">
        <v>1312</v>
      </c>
      <c r="F126" s="131" t="s">
        <v>1313</v>
      </c>
      <c r="G126" s="129" t="s">
        <v>1314</v>
      </c>
      <c r="H126" s="132" t="s">
        <v>1315</v>
      </c>
      <c r="I126" s="129" t="s">
        <v>710</v>
      </c>
      <c r="J126" s="129" t="s">
        <v>1316</v>
      </c>
      <c r="K126" s="129" t="s">
        <v>1317</v>
      </c>
    </row>
    <row r="127" spans="3:11" x14ac:dyDescent="0.25">
      <c r="C127" s="212" t="s">
        <v>1284</v>
      </c>
      <c r="D127" s="213">
        <v>20</v>
      </c>
      <c r="E127" s="211">
        <v>5690</v>
      </c>
      <c r="F127" s="94">
        <f t="shared" ref="F127:F136" si="9">D127*E127</f>
        <v>113800</v>
      </c>
      <c r="G127" s="156" t="s">
        <v>711</v>
      </c>
      <c r="H127" s="138" t="s">
        <v>339</v>
      </c>
      <c r="I127" s="126" t="str">
        <f>VLOOKUP(H127,Presupuesto!$B$11:$C$565,2,0)</f>
        <v>VIATICOS AL EXTERIOR</v>
      </c>
      <c r="J127" s="210" t="s">
        <v>51</v>
      </c>
      <c r="K127" s="95" t="s">
        <v>718</v>
      </c>
    </row>
    <row r="128" spans="3:11" x14ac:dyDescent="0.25">
      <c r="C128" s="137" t="s">
        <v>2086</v>
      </c>
      <c r="D128" s="154">
        <v>4</v>
      </c>
      <c r="E128" s="119">
        <v>22000</v>
      </c>
      <c r="F128" s="94">
        <f t="shared" si="9"/>
        <v>88000</v>
      </c>
      <c r="G128" s="156" t="s">
        <v>711</v>
      </c>
      <c r="H128" s="138" t="s">
        <v>331</v>
      </c>
      <c r="I128" s="126" t="str">
        <f>VLOOKUP(H128,Presupuesto!$B$11:$C$565,2,0)</f>
        <v>PASAJES AL EXTERIOR</v>
      </c>
      <c r="J128" s="95" t="str">
        <f>$J$127</f>
        <v>Investigación Científica</v>
      </c>
      <c r="K128" s="95" t="s">
        <v>719</v>
      </c>
    </row>
    <row r="129" spans="3:11" x14ac:dyDescent="0.25">
      <c r="C129" s="137"/>
      <c r="D129" s="154"/>
      <c r="E129" s="119"/>
      <c r="F129" s="94">
        <f t="shared" si="9"/>
        <v>0</v>
      </c>
      <c r="G129" s="156"/>
      <c r="H129" s="138"/>
      <c r="I129" s="126"/>
      <c r="J129" s="95"/>
      <c r="K129" s="95"/>
    </row>
    <row r="130" spans="3:11" x14ac:dyDescent="0.25">
      <c r="C130" s="137"/>
      <c r="D130" s="154"/>
      <c r="E130" s="119"/>
      <c r="F130" s="94">
        <f t="shared" si="9"/>
        <v>0</v>
      </c>
      <c r="G130" s="156"/>
      <c r="H130" s="138"/>
      <c r="I130" s="126"/>
      <c r="J130" s="95"/>
      <c r="K130" s="95"/>
    </row>
    <row r="131" spans="3:11" x14ac:dyDescent="0.25">
      <c r="C131" s="137"/>
      <c r="D131" s="154"/>
      <c r="E131" s="119"/>
      <c r="F131" s="94">
        <f t="shared" si="9"/>
        <v>0</v>
      </c>
      <c r="G131" s="156"/>
      <c r="H131" s="138"/>
      <c r="I131" s="126"/>
      <c r="J131" s="95"/>
      <c r="K131" s="95"/>
    </row>
    <row r="132" spans="3:11" x14ac:dyDescent="0.25">
      <c r="C132" s="137"/>
      <c r="D132" s="154"/>
      <c r="E132" s="119"/>
      <c r="F132" s="94">
        <f t="shared" si="9"/>
        <v>0</v>
      </c>
      <c r="G132" s="156"/>
      <c r="H132" s="138"/>
      <c r="I132" s="126"/>
      <c r="J132" s="95"/>
      <c r="K132" s="95"/>
    </row>
    <row r="133" spans="3:11" x14ac:dyDescent="0.25">
      <c r="C133" s="137"/>
      <c r="D133" s="154"/>
      <c r="E133" s="119"/>
      <c r="F133" s="94">
        <f t="shared" si="9"/>
        <v>0</v>
      </c>
      <c r="G133" s="156"/>
      <c r="H133" s="138"/>
      <c r="I133" s="126"/>
      <c r="J133" s="95"/>
      <c r="K133" s="95"/>
    </row>
    <row r="134" spans="3:11" x14ac:dyDescent="0.25">
      <c r="C134" s="137"/>
      <c r="D134" s="154"/>
      <c r="E134" s="119"/>
      <c r="F134" s="94">
        <f t="shared" si="9"/>
        <v>0</v>
      </c>
      <c r="G134" s="156"/>
      <c r="H134" s="138"/>
      <c r="I134" s="126"/>
      <c r="J134" s="95"/>
      <c r="K134" s="95"/>
    </row>
    <row r="135" spans="3:11" x14ac:dyDescent="0.25">
      <c r="C135" s="141"/>
      <c r="D135" s="147"/>
      <c r="E135" s="115"/>
      <c r="F135" s="94">
        <f t="shared" si="9"/>
        <v>0</v>
      </c>
      <c r="G135" s="156"/>
      <c r="H135" s="142"/>
      <c r="I135" s="126"/>
      <c r="J135" s="95"/>
      <c r="K135" s="95"/>
    </row>
    <row r="136" spans="3:11" ht="15.75" thickBot="1" x14ac:dyDescent="0.3">
      <c r="C136" s="143"/>
      <c r="D136" s="155"/>
      <c r="E136" s="100"/>
      <c r="F136" s="102">
        <f t="shared" si="9"/>
        <v>0</v>
      </c>
      <c r="G136" s="157"/>
      <c r="H136" s="144"/>
      <c r="I136" s="128"/>
      <c r="J136" s="103"/>
      <c r="K136" s="120"/>
    </row>
    <row r="138" spans="3:11" ht="15.75" thickBot="1" x14ac:dyDescent="0.3">
      <c r="C138" s="424"/>
      <c r="D138" s="424"/>
      <c r="E138" s="424"/>
      <c r="F138" s="424"/>
      <c r="G138" s="413"/>
      <c r="H138" s="424"/>
      <c r="I138" s="424"/>
      <c r="J138" s="424"/>
      <c r="K138" s="424"/>
    </row>
    <row r="139" spans="3:11" ht="15.75" thickBot="1" x14ac:dyDescent="0.3">
      <c r="C139" s="153" t="s">
        <v>1337</v>
      </c>
      <c r="D139" s="345">
        <f>SUM(F146:F151)</f>
        <v>50000</v>
      </c>
      <c r="E139" s="424"/>
      <c r="F139" s="69"/>
      <c r="G139" s="78"/>
      <c r="H139" s="69"/>
      <c r="I139" s="69"/>
      <c r="J139" s="424"/>
      <c r="K139" s="424"/>
    </row>
    <row r="140" spans="3:11" x14ac:dyDescent="0.25">
      <c r="C140" s="69"/>
      <c r="D140" s="31"/>
      <c r="E140" s="91"/>
      <c r="F140" s="91"/>
      <c r="G140" s="91"/>
      <c r="H140" s="75"/>
      <c r="I140" s="75"/>
      <c r="J140" s="75"/>
      <c r="K140" s="109"/>
    </row>
    <row r="141" spans="3:11" x14ac:dyDescent="0.25">
      <c r="C141" s="69"/>
      <c r="D141" s="31"/>
      <c r="E141" s="91"/>
      <c r="F141" s="91"/>
      <c r="G141" s="91"/>
      <c r="H141" s="75"/>
      <c r="I141" s="75"/>
      <c r="J141" s="75"/>
      <c r="K141" s="109"/>
    </row>
    <row r="142" spans="3:11" ht="15.75" x14ac:dyDescent="0.25">
      <c r="C142" s="195" t="s">
        <v>1309</v>
      </c>
      <c r="D142" s="343" t="s">
        <v>1853</v>
      </c>
      <c r="E142" s="91"/>
      <c r="F142" s="91"/>
      <c r="G142" s="91"/>
      <c r="H142" s="75"/>
      <c r="I142" s="75"/>
      <c r="J142" s="75"/>
      <c r="K142" s="109"/>
    </row>
    <row r="143" spans="3:11" ht="18.75" x14ac:dyDescent="0.25">
      <c r="C143" s="202" t="str">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 xml:space="preserve">Fortalecer las colecciones bibliográficas y centros de documentación de la FACES, así como gestionar y mantener acceso al sistema virtual para la obtención de documentos y materiales de trabajo en línea por parte de profesores y estudiantes. </v>
      </c>
      <c r="D143" s="31"/>
      <c r="E143" s="91"/>
      <c r="F143" s="91"/>
      <c r="G143" s="91"/>
      <c r="H143" s="75"/>
      <c r="I143" s="75"/>
      <c r="J143" s="75"/>
      <c r="K143" s="109"/>
    </row>
    <row r="144" spans="3:11" ht="15.75" thickBot="1" x14ac:dyDescent="0.3">
      <c r="C144" s="424"/>
      <c r="D144" s="424"/>
      <c r="E144" s="424"/>
      <c r="F144" s="91"/>
      <c r="G144" s="75"/>
      <c r="H144" s="75"/>
      <c r="I144" s="75"/>
      <c r="J144" s="424"/>
      <c r="K144" s="424"/>
    </row>
    <row r="145" spans="3:11" ht="30.75" thickBot="1" x14ac:dyDescent="0.3">
      <c r="C145" s="125" t="s">
        <v>1310</v>
      </c>
      <c r="D145" s="125" t="s">
        <v>98</v>
      </c>
      <c r="E145" s="132" t="s">
        <v>1312</v>
      </c>
      <c r="F145" s="131" t="s">
        <v>1313</v>
      </c>
      <c r="G145" s="129" t="s">
        <v>1314</v>
      </c>
      <c r="H145" s="132" t="s">
        <v>1315</v>
      </c>
      <c r="I145" s="129" t="s">
        <v>710</v>
      </c>
      <c r="J145" s="129" t="s">
        <v>1316</v>
      </c>
      <c r="K145" s="129" t="s">
        <v>1317</v>
      </c>
    </row>
    <row r="146" spans="3:11" x14ac:dyDescent="0.25">
      <c r="C146" s="631" t="s">
        <v>1284</v>
      </c>
      <c r="D146" s="213"/>
      <c r="E146" s="211">
        <f>HLOOKUP(C146,$AG$2:$BT$3,2,0)</f>
        <v>620</v>
      </c>
      <c r="F146" s="94">
        <f t="shared" ref="F146:F151" si="10">D146*E146</f>
        <v>0</v>
      </c>
      <c r="G146" s="156"/>
      <c r="H146" s="138"/>
      <c r="I146" s="126" t="e">
        <f>VLOOKUP(H146,Presupuesto!$B$11:$C$565,2,0)</f>
        <v>#N/A</v>
      </c>
      <c r="J146" s="210" t="s">
        <v>60</v>
      </c>
      <c r="K146" s="95" t="s">
        <v>718</v>
      </c>
    </row>
    <row r="147" spans="3:11" x14ac:dyDescent="0.25">
      <c r="C147" s="137"/>
      <c r="D147" s="154"/>
      <c r="E147" s="119"/>
      <c r="F147" s="94">
        <f t="shared" si="10"/>
        <v>0</v>
      </c>
      <c r="G147" s="156"/>
      <c r="H147" s="138"/>
      <c r="I147" s="126"/>
      <c r="J147" s="95"/>
      <c r="K147" s="95"/>
    </row>
    <row r="148" spans="3:11" x14ac:dyDescent="0.25">
      <c r="C148" s="137" t="s">
        <v>2210</v>
      </c>
      <c r="D148" s="119">
        <v>50</v>
      </c>
      <c r="E148" s="119">
        <v>1000</v>
      </c>
      <c r="F148" s="94">
        <f t="shared" si="10"/>
        <v>50000</v>
      </c>
      <c r="G148" s="156" t="s">
        <v>711</v>
      </c>
      <c r="H148" s="138" t="s">
        <v>386</v>
      </c>
      <c r="I148" s="126" t="str">
        <f>VLOOKUP(H148,Presupuesto!$B$11:$C$565,2,0)</f>
        <v>LIBROS REVISTAS Y PERIODICOS</v>
      </c>
      <c r="J148" s="95" t="str">
        <f t="shared" ref="J148" si="11">$J$146</f>
        <v>Estudiantes y Graduados</v>
      </c>
      <c r="K148" s="95" t="s">
        <v>719</v>
      </c>
    </row>
    <row r="149" spans="3:11" x14ac:dyDescent="0.25">
      <c r="C149" s="137"/>
      <c r="D149" s="154"/>
      <c r="E149" s="119"/>
      <c r="F149" s="94">
        <f t="shared" si="10"/>
        <v>0</v>
      </c>
      <c r="G149" s="156"/>
      <c r="H149" s="138"/>
      <c r="I149" s="126"/>
      <c r="J149" s="95"/>
      <c r="K149" s="95"/>
    </row>
    <row r="150" spans="3:11" x14ac:dyDescent="0.25">
      <c r="C150" s="141"/>
      <c r="D150" s="147"/>
      <c r="E150" s="115"/>
      <c r="F150" s="94">
        <f t="shared" si="10"/>
        <v>0</v>
      </c>
      <c r="G150" s="156"/>
      <c r="H150" s="142"/>
      <c r="I150" s="126"/>
      <c r="J150" s="95"/>
      <c r="K150" s="95"/>
    </row>
    <row r="151" spans="3:11" ht="15.75" thickBot="1" x14ac:dyDescent="0.3">
      <c r="C151" s="143"/>
      <c r="D151" s="155"/>
      <c r="E151" s="100"/>
      <c r="F151" s="102">
        <f t="shared" si="10"/>
        <v>0</v>
      </c>
      <c r="G151" s="157"/>
      <c r="H151" s="144"/>
      <c r="I151" s="128"/>
      <c r="J151" s="103"/>
      <c r="K151" s="120"/>
    </row>
    <row r="153" spans="3:11" ht="15.75" thickBot="1" x14ac:dyDescent="0.3">
      <c r="C153" s="424"/>
      <c r="D153" s="424"/>
      <c r="E153" s="424"/>
      <c r="F153" s="89"/>
      <c r="G153" s="88"/>
      <c r="H153" s="89"/>
      <c r="I153" s="89"/>
      <c r="J153" s="424"/>
      <c r="K153" s="424"/>
    </row>
    <row r="154" spans="3:11" ht="15.75" thickBot="1" x14ac:dyDescent="0.3">
      <c r="C154" s="153" t="s">
        <v>1337</v>
      </c>
      <c r="D154" s="345">
        <f>SUM(F161:F166)</f>
        <v>100900</v>
      </c>
      <c r="E154" s="424"/>
      <c r="F154" s="69"/>
      <c r="G154" s="78"/>
      <c r="H154" s="69"/>
      <c r="I154" s="69"/>
      <c r="J154" s="424"/>
      <c r="K154" s="424"/>
    </row>
    <row r="155" spans="3:11" x14ac:dyDescent="0.25">
      <c r="C155" s="69"/>
      <c r="D155" s="31"/>
      <c r="E155" s="91"/>
      <c r="F155" s="91"/>
      <c r="G155" s="91"/>
      <c r="H155" s="75"/>
      <c r="I155" s="75"/>
      <c r="J155" s="75"/>
      <c r="K155" s="109"/>
    </row>
    <row r="156" spans="3:11" x14ac:dyDescent="0.25">
      <c r="C156" s="69"/>
      <c r="D156" s="31"/>
      <c r="E156" s="91"/>
      <c r="F156" s="91"/>
      <c r="G156" s="91"/>
      <c r="H156" s="75"/>
      <c r="I156" s="75"/>
      <c r="J156" s="75"/>
      <c r="K156" s="109"/>
    </row>
    <row r="157" spans="3:11" ht="15.75" x14ac:dyDescent="0.25">
      <c r="C157" s="195" t="s">
        <v>1309</v>
      </c>
      <c r="D157" s="343" t="s">
        <v>1965</v>
      </c>
      <c r="E157" s="91"/>
      <c r="F157" s="91"/>
      <c r="G157" s="91"/>
      <c r="H157" s="75"/>
      <c r="I157" s="75"/>
      <c r="J157" s="75"/>
      <c r="K157" s="109"/>
    </row>
    <row r="158" spans="3:11" ht="18.75" x14ac:dyDescent="0.25">
      <c r="C158" s="202" t="str">
        <f>IFERROR(VLOOKUP(D157,'1. Desarrollo e Innov. Curricu.'!$F:$G,2,FALSE),IFERROR(VLOOKUP(D157,'2. Investigación Científica'!$F:$G,2,FALSE),IFERROR(VLOOKUP(D157,'3. Vinculación Univ. Sociedad'!$F:$G,2,FALSE),IFERROR(VLOOKUP(D157,'4. Docencia y Profesorado Univ.'!$F:$G,2,FALSE),IFERROR(VLOOKUP(D157,'5. Estudiantes y Graduados'!$F:$G,2,FALSE),IFERROR(VLOOKUP(D157,'11. Gestion Administrativa'!$F:$G,2,FALSE),IFERROR(VLOOKUP(D157,'13. Gestión Académica'!$F:$G,2,FALSE),IFERROR(VLOOKUP(D157,'9. Asegura. de la Calid. y M'!$F:$G,2,FALSE),IFERROR(VLOOKUP(D157,'6. Gestión del Conocimiento'!$F:$G,2,FALSE),IFERROR(VLOOKUP(D157,'15. Gobernabilidad y Proceso...'!$F:$G,2,FALSE),IFERROR(VLOOKUP(D157,'12. Gestión del Talento Humano'!$F:$G,2,FALSE),IFERROR(VLOOKUP(D157,'14. Internacional... de la E.S.'!$F:$G,2,FALSE),IFERROR(VLOOKUP(D157,'10. Posgrado'!$F:$G,2,FALSE),IFERROR(VLOOKUP(D157,'17. Gestión TIC'!$F:$G,2,FALSE),IFERROR(VLOOKUP(D157,'16. Desa. del Sistema Educ.Sup.'!$F:$G,2,FALSE),IFERROR(VLOOKUP(D157,'8. Cultura de Inno. Insti...'!$F:$G,2,FALSE),VLOOKUP(D157,'7. Lo Esencial de la Reforma U.'!$F:$G,2,0)))))))))))))))))</f>
        <v xml:space="preserve">Impulsar la internacionalización de la FACES, tomando como primera instancia el escenario regional centroamericano del CSUCA, a través de la participación en Proyectos Regionales. </v>
      </c>
      <c r="D158" s="31"/>
      <c r="E158" s="91"/>
      <c r="F158" s="91"/>
      <c r="G158" s="91"/>
      <c r="H158" s="75"/>
      <c r="I158" s="75"/>
      <c r="J158" s="75"/>
      <c r="K158" s="109"/>
    </row>
    <row r="159" spans="3:11" ht="15.75" thickBot="1" x14ac:dyDescent="0.3">
      <c r="C159" s="424"/>
      <c r="D159" s="424"/>
      <c r="E159" s="424"/>
      <c r="F159" s="91"/>
      <c r="G159" s="75"/>
      <c r="H159" s="75"/>
      <c r="I159" s="75"/>
      <c r="J159" s="424"/>
      <c r="K159" s="424"/>
    </row>
    <row r="160" spans="3:11" ht="30.75" thickBot="1" x14ac:dyDescent="0.3">
      <c r="C160" s="125" t="s">
        <v>1310</v>
      </c>
      <c r="D160" s="125" t="s">
        <v>98</v>
      </c>
      <c r="E160" s="132" t="s">
        <v>1312</v>
      </c>
      <c r="F160" s="131" t="s">
        <v>1313</v>
      </c>
      <c r="G160" s="129" t="s">
        <v>1314</v>
      </c>
      <c r="H160" s="132" t="s">
        <v>1315</v>
      </c>
      <c r="I160" s="129" t="s">
        <v>710</v>
      </c>
      <c r="J160" s="129" t="s">
        <v>1316</v>
      </c>
      <c r="K160" s="129" t="s">
        <v>1317</v>
      </c>
    </row>
    <row r="161" spans="3:11" x14ac:dyDescent="0.25">
      <c r="C161" s="212" t="s">
        <v>1284</v>
      </c>
      <c r="D161" s="213">
        <v>10</v>
      </c>
      <c r="E161" s="211">
        <v>5690</v>
      </c>
      <c r="F161" s="94">
        <f t="shared" ref="F161:F166" si="12">D161*E161</f>
        <v>56900</v>
      </c>
      <c r="G161" s="156" t="s">
        <v>711</v>
      </c>
      <c r="H161" s="138" t="s">
        <v>339</v>
      </c>
      <c r="I161" s="126" t="str">
        <f>VLOOKUP(H161,Presupuesto!$B$11:$C$565,2,0)</f>
        <v>VIATICOS AL EXTERIOR</v>
      </c>
      <c r="J161" s="647" t="s">
        <v>80</v>
      </c>
      <c r="K161" s="95" t="s">
        <v>718</v>
      </c>
    </row>
    <row r="162" spans="3:11" x14ac:dyDescent="0.25">
      <c r="C162" s="137" t="s">
        <v>2211</v>
      </c>
      <c r="D162" s="154">
        <v>2</v>
      </c>
      <c r="E162" s="119">
        <v>22000</v>
      </c>
      <c r="F162" s="94">
        <f t="shared" si="12"/>
        <v>44000</v>
      </c>
      <c r="G162" s="156" t="s">
        <v>711</v>
      </c>
      <c r="H162" s="138" t="s">
        <v>331</v>
      </c>
      <c r="I162" s="126" t="str">
        <f>VLOOKUP(H162,Presupuesto!$B$11:$C$565,2,0)</f>
        <v>PASAJES AL EXTERIOR</v>
      </c>
      <c r="J162" s="648"/>
      <c r="K162" s="95" t="s">
        <v>719</v>
      </c>
    </row>
    <row r="163" spans="3:11" x14ac:dyDescent="0.25">
      <c r="C163" s="137"/>
      <c r="D163" s="154"/>
      <c r="E163" s="119"/>
      <c r="F163" s="94">
        <f t="shared" si="12"/>
        <v>0</v>
      </c>
      <c r="G163" s="156"/>
      <c r="H163" s="138"/>
      <c r="I163" s="126"/>
      <c r="J163" s="648"/>
      <c r="K163" s="95"/>
    </row>
    <row r="164" spans="3:11" x14ac:dyDescent="0.25">
      <c r="C164" s="137"/>
      <c r="D164" s="154"/>
      <c r="E164" s="119"/>
      <c r="F164" s="94">
        <f t="shared" si="12"/>
        <v>0</v>
      </c>
      <c r="G164" s="156"/>
      <c r="H164" s="138"/>
      <c r="I164" s="126"/>
      <c r="J164" s="648"/>
      <c r="K164" s="95"/>
    </row>
    <row r="165" spans="3:11" x14ac:dyDescent="0.25">
      <c r="C165" s="141"/>
      <c r="D165" s="147"/>
      <c r="E165" s="115"/>
      <c r="F165" s="94">
        <f t="shared" si="12"/>
        <v>0</v>
      </c>
      <c r="G165" s="156"/>
      <c r="H165" s="142"/>
      <c r="I165" s="126"/>
      <c r="J165" s="648"/>
      <c r="K165" s="95"/>
    </row>
    <row r="166" spans="3:11" ht="15.75" thickBot="1" x14ac:dyDescent="0.3">
      <c r="C166" s="143"/>
      <c r="D166" s="155"/>
      <c r="E166" s="100"/>
      <c r="F166" s="102">
        <f t="shared" si="12"/>
        <v>0</v>
      </c>
      <c r="G166" s="157"/>
      <c r="H166" s="144"/>
      <c r="I166" s="128"/>
      <c r="J166" s="649"/>
      <c r="K166" s="120"/>
    </row>
    <row r="168" spans="3:11" s="424" customFormat="1" ht="18.75" x14ac:dyDescent="0.25">
      <c r="C168" s="720" t="s">
        <v>2089</v>
      </c>
      <c r="D168" s="721"/>
      <c r="E168" s="721"/>
      <c r="F168" s="721"/>
      <c r="G168" s="721"/>
      <c r="H168" s="721"/>
      <c r="I168" s="721"/>
      <c r="J168" s="721"/>
      <c r="K168" s="721"/>
    </row>
    <row r="169" spans="3:11" s="424" customFormat="1" ht="15.75" thickBot="1" x14ac:dyDescent="0.3">
      <c r="G169" s="413"/>
    </row>
    <row r="170" spans="3:11" s="424" customFormat="1" ht="15.75" thickBot="1" x14ac:dyDescent="0.3">
      <c r="C170" s="153" t="s">
        <v>1337</v>
      </c>
      <c r="D170" s="345">
        <f>SUM(F177:F183)</f>
        <v>35000</v>
      </c>
      <c r="F170" s="69"/>
      <c r="G170" s="78"/>
      <c r="H170" s="69"/>
      <c r="I170" s="69"/>
    </row>
    <row r="171" spans="3:11" s="424" customFormat="1" x14ac:dyDescent="0.25">
      <c r="C171" s="69"/>
      <c r="D171" s="31"/>
      <c r="E171" s="91"/>
      <c r="F171" s="91"/>
      <c r="G171" s="91"/>
      <c r="H171" s="75"/>
      <c r="I171" s="75"/>
      <c r="J171" s="75"/>
      <c r="K171" s="109"/>
    </row>
    <row r="172" spans="3:11" s="424" customFormat="1" x14ac:dyDescent="0.25">
      <c r="C172" s="69"/>
      <c r="D172" s="31"/>
      <c r="E172" s="91"/>
      <c r="F172" s="91"/>
      <c r="G172" s="91"/>
      <c r="H172" s="75"/>
      <c r="I172" s="75"/>
      <c r="J172" s="75"/>
      <c r="K172" s="109"/>
    </row>
    <row r="173" spans="3:11" s="424" customFormat="1" ht="15.75" x14ac:dyDescent="0.25">
      <c r="C173" s="195" t="s">
        <v>1309</v>
      </c>
      <c r="D173" s="343" t="s">
        <v>1744</v>
      </c>
      <c r="E173" s="91"/>
      <c r="F173" s="91"/>
      <c r="G173" s="91"/>
      <c r="H173" s="75"/>
      <c r="I173" s="75"/>
      <c r="J173" s="75"/>
      <c r="K173" s="109"/>
    </row>
    <row r="174" spans="3:11" s="424" customFormat="1" ht="18.75" x14ac:dyDescent="0.25">
      <c r="C174" s="202" t="str">
        <f>IFERROR(VLOOKUP(D173,'[6]1. Desarrollo e Innov. Curricu.'!$F:$G,2,FALSE),IFERROR(VLOOKUP(D173,'[6]2. Investigación Científica'!$F:$G,2,FALSE),IFERROR(VLOOKUP(D173,'[6]3. Vinculación Univ. Sociedad'!$F:$G,2,FALSE),IFERROR(VLOOKUP(D173,'[6]4. Docencia y Profesorado Univ.'!$F:$G,2,FALSE),IFERROR(VLOOKUP(D173,'[6]5. Estudiantes y Graduados'!$F:$G,2,FALSE),IFERROR(VLOOKUP(D173,'[6]11. Gestion Administrativa'!$F:$G,2,FALSE),IFERROR(VLOOKUP(D173,'[6]13. Gestión Académica'!$F:$G,2,FALSE),IFERROR(VLOOKUP(D173,'[6]9. Asegura. de la Calid. y M'!$F:$G,2,FALSE),IFERROR(VLOOKUP(D173,'[6]6. Gestión del Conocimiento'!$F:$G,2,FALSE),IFERROR(VLOOKUP(D173,'[6]15. Gobernabilidad y Proceso...'!$F:$G,2,FALSE),IFERROR(VLOOKUP(D173,'[6]12. Gestión del Talento Humano'!$F:$G,2,FALSE),IFERROR(VLOOKUP(D173,'[6]14. Internacional... de la E.S.'!$F:$G,2,FALSE),IFERROR(VLOOKUP(D173,'[6]10. Posgrado'!$F:$G,2,FALSE),IFERROR(VLOOKUP(D173,'[6]17. Gestión TIC'!$F:$G,2,FALSE),IFERROR(VLOOKUP(D173,'[6]16. Desa. del Sistema Educ.Sup.'!$F:$G,2,FALSE),IFERROR(VLOOKUP(D173,'[6]8. Cultura de Inno. Insti...'!$F:$G,2,FALSE),VLOOKUP(D173,'[6]7. Lo Esencial de la Reforma U.'!$F:$G,2,0)))))))))))))))))</f>
        <v xml:space="preserve">Registrar en la  DICYP, desarrollar como Carga Académica y presentar avances y resultados de proyectos de investigación de los departamentos que previamente hayan sido identificadas como prioritarios dentro de los lineamientos de la UNAH, la Facultad y los Departamentos Académicos. </v>
      </c>
      <c r="D174" s="31"/>
      <c r="E174" s="91"/>
      <c r="F174" s="91"/>
      <c r="G174" s="91"/>
      <c r="H174" s="75"/>
      <c r="I174" s="75"/>
      <c r="J174" s="75"/>
      <c r="K174" s="109"/>
    </row>
    <row r="175" spans="3:11" s="424" customFormat="1" ht="15.75" thickBot="1" x14ac:dyDescent="0.3">
      <c r="F175" s="91"/>
      <c r="G175" s="75"/>
      <c r="H175" s="75"/>
      <c r="I175" s="75"/>
    </row>
    <row r="176" spans="3:11" s="424" customFormat="1" ht="30.75" thickBot="1" x14ac:dyDescent="0.3">
      <c r="C176" s="125" t="s">
        <v>1310</v>
      </c>
      <c r="D176" s="125" t="s">
        <v>98</v>
      </c>
      <c r="E176" s="132" t="s">
        <v>1312</v>
      </c>
      <c r="F176" s="131" t="s">
        <v>1313</v>
      </c>
      <c r="G176" s="129" t="s">
        <v>1314</v>
      </c>
      <c r="H176" s="132" t="s">
        <v>1315</v>
      </c>
      <c r="I176" s="129" t="s">
        <v>710</v>
      </c>
      <c r="J176" s="129" t="s">
        <v>1316</v>
      </c>
      <c r="K176" s="129" t="s">
        <v>1317</v>
      </c>
    </row>
    <row r="177" spans="3:11" s="424" customFormat="1" x14ac:dyDescent="0.25">
      <c r="C177" s="212" t="s">
        <v>1280</v>
      </c>
      <c r="D177" s="213">
        <v>20</v>
      </c>
      <c r="E177" s="211">
        <v>1750</v>
      </c>
      <c r="F177" s="94">
        <f t="shared" ref="F177:F183" si="13">D177*E177</f>
        <v>35000</v>
      </c>
      <c r="G177" s="156" t="s">
        <v>711</v>
      </c>
      <c r="H177" s="138" t="s">
        <v>336</v>
      </c>
      <c r="I177" s="126" t="str">
        <f>VLOOKUP(H177,[6]Presupuesto!$B$11:$C$565,2,0)</f>
        <v>VIATICOS NACIONALES</v>
      </c>
      <c r="J177" s="210" t="s">
        <v>51</v>
      </c>
      <c r="K177" s="95" t="s">
        <v>722</v>
      </c>
    </row>
    <row r="178" spans="3:11" s="424" customFormat="1" x14ac:dyDescent="0.25">
      <c r="C178" s="137"/>
      <c r="D178" s="154"/>
      <c r="E178" s="119"/>
      <c r="F178" s="94">
        <f t="shared" si="13"/>
        <v>0</v>
      </c>
      <c r="G178" s="156"/>
      <c r="H178" s="138"/>
      <c r="I178" s="126"/>
      <c r="J178" s="95"/>
      <c r="K178" s="95"/>
    </row>
    <row r="179" spans="3:11" s="424" customFormat="1" x14ac:dyDescent="0.25">
      <c r="C179" s="137"/>
      <c r="D179" s="154"/>
      <c r="E179" s="119"/>
      <c r="F179" s="94">
        <f t="shared" si="13"/>
        <v>0</v>
      </c>
      <c r="G179" s="156"/>
      <c r="H179" s="138"/>
      <c r="I179" s="126"/>
      <c r="J179" s="95"/>
      <c r="K179" s="95"/>
    </row>
    <row r="180" spans="3:11" s="424" customFormat="1" x14ac:dyDescent="0.25">
      <c r="C180" s="137"/>
      <c r="D180" s="154"/>
      <c r="E180" s="119"/>
      <c r="F180" s="94">
        <f t="shared" si="13"/>
        <v>0</v>
      </c>
      <c r="G180" s="156"/>
      <c r="H180" s="138"/>
      <c r="I180" s="126"/>
      <c r="J180" s="95"/>
      <c r="K180" s="95"/>
    </row>
    <row r="181" spans="3:11" s="424" customFormat="1" x14ac:dyDescent="0.25">
      <c r="C181" s="137"/>
      <c r="D181" s="154"/>
      <c r="E181" s="119"/>
      <c r="F181" s="94">
        <f t="shared" si="13"/>
        <v>0</v>
      </c>
      <c r="G181" s="156"/>
      <c r="H181" s="138"/>
      <c r="I181" s="126"/>
      <c r="J181" s="95"/>
      <c r="K181" s="95"/>
    </row>
    <row r="182" spans="3:11" s="424" customFormat="1" x14ac:dyDescent="0.25">
      <c r="C182" s="137"/>
      <c r="D182" s="154"/>
      <c r="E182" s="119"/>
      <c r="F182" s="94">
        <f t="shared" si="13"/>
        <v>0</v>
      </c>
      <c r="G182" s="156"/>
      <c r="H182" s="138"/>
      <c r="I182" s="126"/>
      <c r="J182" s="95"/>
      <c r="K182" s="95"/>
    </row>
    <row r="183" spans="3:11" s="424" customFormat="1" ht="15.75" thickBot="1" x14ac:dyDescent="0.3">
      <c r="C183" s="642"/>
      <c r="D183" s="643"/>
      <c r="E183" s="644"/>
      <c r="F183" s="624">
        <f t="shared" si="13"/>
        <v>0</v>
      </c>
      <c r="G183" s="313"/>
      <c r="H183" s="645"/>
      <c r="I183" s="646"/>
      <c r="J183" s="315"/>
      <c r="K183" s="315"/>
    </row>
    <row r="185" spans="3:11" ht="15.75" thickBot="1" x14ac:dyDescent="0.3">
      <c r="C185" s="424"/>
      <c r="D185" s="424"/>
      <c r="E185" s="424"/>
      <c r="F185" s="424"/>
      <c r="G185" s="413"/>
      <c r="H185" s="424"/>
      <c r="I185" s="424"/>
      <c r="J185" s="424"/>
      <c r="K185" s="424"/>
    </row>
    <row r="186" spans="3:11" ht="15.75" thickBot="1" x14ac:dyDescent="0.3">
      <c r="C186" s="153" t="s">
        <v>1337</v>
      </c>
      <c r="D186" s="345">
        <f>SUM(F193:F195)</f>
        <v>78233.429999999993</v>
      </c>
      <c r="E186" s="424"/>
      <c r="F186" s="69"/>
      <c r="G186" s="78"/>
      <c r="H186" s="69"/>
      <c r="I186" s="69"/>
      <c r="J186" s="424"/>
      <c r="K186" s="424"/>
    </row>
    <row r="187" spans="3:11" x14ac:dyDescent="0.25">
      <c r="C187" s="69"/>
      <c r="D187" s="31"/>
      <c r="E187" s="91"/>
      <c r="F187" s="91"/>
      <c r="G187" s="91"/>
      <c r="H187" s="75"/>
      <c r="I187" s="75"/>
      <c r="J187" s="75"/>
      <c r="K187" s="109"/>
    </row>
    <row r="188" spans="3:11" x14ac:dyDescent="0.25">
      <c r="C188" s="69"/>
      <c r="D188" s="31"/>
      <c r="E188" s="91"/>
      <c r="F188" s="91"/>
      <c r="G188" s="91"/>
      <c r="H188" s="75"/>
      <c r="I188" s="75"/>
      <c r="J188" s="75"/>
      <c r="K188" s="109"/>
    </row>
    <row r="189" spans="3:11" ht="15.75" x14ac:dyDescent="0.25">
      <c r="C189" s="195" t="s">
        <v>1309</v>
      </c>
      <c r="D189" s="343" t="s">
        <v>1722</v>
      </c>
      <c r="E189" s="91"/>
      <c r="F189" s="91"/>
      <c r="G189" s="91"/>
      <c r="H189" s="75"/>
      <c r="I189" s="75"/>
      <c r="J189" s="75"/>
      <c r="K189" s="109"/>
    </row>
    <row r="190" spans="3:11" ht="18.75" x14ac:dyDescent="0.25">
      <c r="C190" s="202"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
      <c r="D190" s="31"/>
      <c r="E190" s="91"/>
      <c r="F190" s="91"/>
      <c r="G190" s="91"/>
      <c r="H190" s="75"/>
      <c r="I190" s="75"/>
      <c r="J190" s="75"/>
      <c r="K190" s="109"/>
    </row>
    <row r="191" spans="3:11" ht="15.75" thickBot="1" x14ac:dyDescent="0.3">
      <c r="C191" s="424"/>
      <c r="D191" s="424"/>
      <c r="E191" s="424"/>
      <c r="F191" s="91"/>
      <c r="G191" s="75"/>
      <c r="H191" s="75"/>
      <c r="I191" s="75"/>
      <c r="J191" s="424"/>
      <c r="K191" s="424"/>
    </row>
    <row r="192" spans="3:11" ht="30.75" thickBot="1" x14ac:dyDescent="0.3">
      <c r="C192" s="125" t="s">
        <v>1310</v>
      </c>
      <c r="D192" s="125" t="s">
        <v>98</v>
      </c>
      <c r="E192" s="132" t="s">
        <v>1312</v>
      </c>
      <c r="F192" s="131" t="s">
        <v>1313</v>
      </c>
      <c r="G192" s="129" t="s">
        <v>1314</v>
      </c>
      <c r="H192" s="132" t="s">
        <v>1315</v>
      </c>
      <c r="I192" s="129" t="s">
        <v>710</v>
      </c>
      <c r="J192" s="129" t="s">
        <v>1316</v>
      </c>
      <c r="K192" s="129" t="s">
        <v>1317</v>
      </c>
    </row>
    <row r="193" spans="3:11" x14ac:dyDescent="0.25">
      <c r="C193" s="212" t="s">
        <v>1297</v>
      </c>
      <c r="D193" s="213">
        <v>20</v>
      </c>
      <c r="E193" s="211">
        <f>HLOOKUP(C193,$AG$2:$BT$3,2,0)</f>
        <v>3911.6714999999999</v>
      </c>
      <c r="F193" s="94">
        <f t="shared" ref="F193:F195" si="14">D193*E193</f>
        <v>78233.429999999993</v>
      </c>
      <c r="G193" s="156" t="s">
        <v>711</v>
      </c>
      <c r="H193" s="138" t="s">
        <v>339</v>
      </c>
      <c r="I193" s="126" t="str">
        <f>VLOOKUP(H193,Presupuesto!$B$11:$C$565,2,0)</f>
        <v>VIATICOS AL EXTERIOR</v>
      </c>
      <c r="J193" s="210" t="s">
        <v>49</v>
      </c>
      <c r="K193" s="95" t="s">
        <v>724</v>
      </c>
    </row>
    <row r="194" spans="3:11" x14ac:dyDescent="0.25">
      <c r="C194" s="137"/>
      <c r="D194" s="154"/>
      <c r="E194" s="119"/>
      <c r="F194" s="94">
        <f t="shared" si="14"/>
        <v>0</v>
      </c>
      <c r="G194" s="156"/>
      <c r="H194" s="138"/>
      <c r="I194" s="126"/>
      <c r="J194" s="95"/>
      <c r="K194" s="95"/>
    </row>
    <row r="195" spans="3:11" ht="15.75" thickBot="1" x14ac:dyDescent="0.3">
      <c r="C195" s="143"/>
      <c r="D195" s="155"/>
      <c r="E195" s="100"/>
      <c r="F195" s="102">
        <f t="shared" si="14"/>
        <v>0</v>
      </c>
      <c r="G195" s="157"/>
      <c r="H195" s="144"/>
      <c r="I195" s="128"/>
      <c r="J195" s="103"/>
      <c r="K195" s="120"/>
    </row>
    <row r="197" spans="3:11" ht="15.75" thickBot="1" x14ac:dyDescent="0.3">
      <c r="C197" s="424"/>
      <c r="D197" s="424"/>
      <c r="E197" s="424"/>
      <c r="F197" s="89"/>
      <c r="G197" s="88"/>
      <c r="H197" s="89"/>
      <c r="I197" s="89"/>
      <c r="J197" s="424"/>
      <c r="K197" s="424"/>
    </row>
    <row r="198" spans="3:11" ht="15.75" thickBot="1" x14ac:dyDescent="0.3">
      <c r="C198" s="153" t="s">
        <v>1337</v>
      </c>
      <c r="D198" s="345">
        <f>SUM(F205:F210)</f>
        <v>10000</v>
      </c>
      <c r="E198" s="424"/>
      <c r="F198" s="69"/>
      <c r="G198" s="78"/>
      <c r="H198" s="69"/>
      <c r="I198" s="69"/>
      <c r="J198" s="424"/>
      <c r="K198" s="424"/>
    </row>
    <row r="199" spans="3:11" x14ac:dyDescent="0.25">
      <c r="C199" s="69"/>
      <c r="D199" s="31"/>
      <c r="E199" s="91"/>
      <c r="F199" s="91"/>
      <c r="G199" s="91"/>
      <c r="H199" s="75"/>
      <c r="I199" s="75"/>
      <c r="J199" s="75"/>
      <c r="K199" s="109"/>
    </row>
    <row r="200" spans="3:11" x14ac:dyDescent="0.25">
      <c r="C200" s="69"/>
      <c r="D200" s="31"/>
      <c r="E200" s="91"/>
      <c r="F200" s="91"/>
      <c r="G200" s="91"/>
      <c r="H200" s="75"/>
      <c r="I200" s="75"/>
      <c r="J200" s="75"/>
      <c r="K200" s="109"/>
    </row>
    <row r="201" spans="3:11" ht="15.75" x14ac:dyDescent="0.25">
      <c r="C201" s="195" t="s">
        <v>1309</v>
      </c>
      <c r="D201" s="343" t="s">
        <v>1722</v>
      </c>
      <c r="E201" s="91"/>
      <c r="F201" s="91"/>
      <c r="G201" s="91"/>
      <c r="H201" s="75"/>
      <c r="I201" s="75"/>
      <c r="J201" s="75"/>
      <c r="K201" s="109"/>
    </row>
    <row r="202" spans="3:11" ht="18.75" x14ac:dyDescent="0.25">
      <c r="C202" s="202" t="str">
        <f>IFERROR(VLOOKUP(D201,'1. Desarrollo e Innov. Curricu.'!$F:$G,2,FALSE),IFERROR(VLOOKUP(D201,'2. Investigación Científica'!$F:$G,2,FALSE),IFERROR(VLOOKUP(D201,'3. Vinculación Univ. Sociedad'!$F:$G,2,FALSE),IFERROR(VLOOKUP(D201,'4. Docencia y Profesorado Univ.'!$F:$G,2,FALSE),IFERROR(VLOOKUP(D201,'5. Estudiantes y Graduados'!$F:$G,2,FALSE),IFERROR(VLOOKUP(D201,'11. Gestion Administrativa'!$F:$G,2,FALSE),IFERROR(VLOOKUP(D201,'13. Gestión Académica'!$F:$G,2,FALSE),IFERROR(VLOOKUP(D201,'9. Asegura. de la Calid. y M'!$F:$G,2,FALSE),IFERROR(VLOOKUP(D201,'6. Gestión del Conocimiento'!$F:$G,2,FALSE),IFERROR(VLOOKUP(D201,'15. Gobernabilidad y Proceso...'!$F:$G,2,FALSE),IFERROR(VLOOKUP(D201,'12. Gestión del Talento Humano'!$F:$G,2,FALSE),IFERROR(VLOOKUP(D201,'14. Internacional... de la E.S.'!$F:$G,2,FALSE),IFERROR(VLOOKUP(D201,'10. Posgrado'!$F:$G,2,FALSE),IFERROR(VLOOKUP(D201,'17. Gestión TIC'!$F:$G,2,FALSE),IFERROR(VLOOKUP(D201,'16. Desa. del Sistema Educ.Sup.'!$F:$G,2,FALSE),IFERROR(VLOOKUP(D201,'8. Cultura de Inno. Insti...'!$F:$G,2,FALSE),VLOOKUP(D201,'7. Lo Esencial de la Reforma U.'!$F:$G,2,0)))))))))))))))))</f>
        <v>Poner en funcionamiento  la nueva carrera de grado de Licenciatura en Ciencia y Tecnologías de la Información Geográfica,  y el Técnico en Sistemas de Información Geográfica con Énfasis en Catastro. Proponer y gestionar la aprobación y puesta en funcionamiento la Licenciatura en Operaciones Aeronáuticas y Técnicos Universitarios en Piloto Ala Fija y Operaciones de Vuelo, la Licenciatura en Astronomía Cultural, y la actualización  de los Planes de Estudios de las Maestrías en Ordenamiento y Gestión del Territorio y  Académica Regional Centroamericana en Astronomía y Astrofísica,  siguiendo lineamientos del Modelo Educativo y en consonancia con las necesidades sociales, las nuevas tendencias y la diversidad educativa.</v>
      </c>
      <c r="D202" s="31"/>
      <c r="E202" s="91"/>
      <c r="F202" s="91"/>
      <c r="G202" s="91"/>
      <c r="H202" s="75"/>
      <c r="I202" s="75"/>
      <c r="J202" s="75"/>
      <c r="K202" s="109"/>
    </row>
    <row r="203" spans="3:11" ht="15.75" thickBot="1" x14ac:dyDescent="0.3">
      <c r="C203" s="424"/>
      <c r="D203" s="424"/>
      <c r="E203" s="424"/>
      <c r="F203" s="91"/>
      <c r="G203" s="75"/>
      <c r="H203" s="75"/>
      <c r="I203" s="75"/>
      <c r="J203" s="424"/>
      <c r="K203" s="424"/>
    </row>
    <row r="204" spans="3:11" ht="30.75" thickBot="1" x14ac:dyDescent="0.3">
      <c r="C204" s="125" t="s">
        <v>1310</v>
      </c>
      <c r="D204" s="125" t="s">
        <v>98</v>
      </c>
      <c r="E204" s="132" t="s">
        <v>1312</v>
      </c>
      <c r="F204" s="131" t="s">
        <v>1313</v>
      </c>
      <c r="G204" s="129" t="s">
        <v>1314</v>
      </c>
      <c r="H204" s="132" t="s">
        <v>1315</v>
      </c>
      <c r="I204" s="129" t="s">
        <v>710</v>
      </c>
      <c r="J204" s="129" t="s">
        <v>1316</v>
      </c>
      <c r="K204" s="129" t="s">
        <v>1317</v>
      </c>
    </row>
    <row r="205" spans="3:11" x14ac:dyDescent="0.25">
      <c r="C205" s="212" t="s">
        <v>1284</v>
      </c>
      <c r="D205" s="213"/>
      <c r="E205" s="211">
        <f>HLOOKUP(C205,$AG$2:$BT$3,2,0)</f>
        <v>620</v>
      </c>
      <c r="F205" s="94">
        <f t="shared" ref="F205:F210" si="15">D205*E205</f>
        <v>0</v>
      </c>
      <c r="G205" s="156"/>
      <c r="H205" s="138"/>
      <c r="I205" s="126" t="e">
        <f>VLOOKUP(H205,Presupuesto!$B$11:$C$565,2,0)</f>
        <v>#N/A</v>
      </c>
      <c r="J205" s="210" t="s">
        <v>80</v>
      </c>
      <c r="K205" s="95" t="s">
        <v>718</v>
      </c>
    </row>
    <row r="206" spans="3:11" x14ac:dyDescent="0.25">
      <c r="C206" s="137"/>
      <c r="D206" s="154"/>
      <c r="E206" s="119"/>
      <c r="F206" s="94">
        <f t="shared" si="15"/>
        <v>0</v>
      </c>
      <c r="G206" s="156"/>
      <c r="H206" s="138"/>
      <c r="I206" s="126"/>
      <c r="J206" s="95"/>
      <c r="K206" s="95"/>
    </row>
    <row r="207" spans="3:11" x14ac:dyDescent="0.25">
      <c r="C207" s="137" t="s">
        <v>2090</v>
      </c>
      <c r="D207" s="154">
        <v>1</v>
      </c>
      <c r="E207" s="119">
        <v>10000</v>
      </c>
      <c r="F207" s="94">
        <f t="shared" si="15"/>
        <v>10000</v>
      </c>
      <c r="G207" s="156" t="s">
        <v>711</v>
      </c>
      <c r="H207" s="138" t="s">
        <v>506</v>
      </c>
      <c r="I207" s="126" t="str">
        <f>VLOOKUP(H207,Presupuesto!$B$11:$C$565,2,0)</f>
        <v>APLICACIONES INFORMATICAS</v>
      </c>
      <c r="J207" s="95" t="s">
        <v>49</v>
      </c>
      <c r="K207" s="95" t="s">
        <v>719</v>
      </c>
    </row>
    <row r="208" spans="3:11" x14ac:dyDescent="0.25">
      <c r="C208" s="137"/>
      <c r="D208" s="154"/>
      <c r="E208" s="119"/>
      <c r="F208" s="94">
        <f t="shared" si="15"/>
        <v>0</v>
      </c>
      <c r="G208" s="156"/>
      <c r="H208" s="138"/>
      <c r="I208" s="126"/>
      <c r="J208" s="95"/>
      <c r="K208" s="95"/>
    </row>
    <row r="209" spans="3:11" x14ac:dyDescent="0.25">
      <c r="C209" s="137"/>
      <c r="D209" s="154"/>
      <c r="E209" s="119"/>
      <c r="F209" s="94">
        <f t="shared" si="15"/>
        <v>0</v>
      </c>
      <c r="G209" s="156"/>
      <c r="H209" s="138"/>
      <c r="I209" s="126"/>
      <c r="J209" s="95"/>
      <c r="K209" s="95"/>
    </row>
    <row r="210" spans="3:11" ht="15.75" thickBot="1" x14ac:dyDescent="0.3">
      <c r="C210" s="143"/>
      <c r="D210" s="155"/>
      <c r="E210" s="100"/>
      <c r="F210" s="102">
        <f t="shared" si="15"/>
        <v>0</v>
      </c>
      <c r="G210" s="157"/>
      <c r="H210" s="144"/>
      <c r="I210" s="128"/>
      <c r="J210" s="103"/>
      <c r="K210" s="120"/>
    </row>
    <row r="212" spans="3:11" ht="15.75" thickBot="1" x14ac:dyDescent="0.3">
      <c r="C212" s="424"/>
      <c r="D212" s="424"/>
      <c r="E212" s="424"/>
      <c r="F212" s="424"/>
      <c r="G212" s="413"/>
      <c r="H212" s="424"/>
      <c r="I212" s="424"/>
      <c r="J212" s="424"/>
      <c r="K212" s="424"/>
    </row>
    <row r="213" spans="3:11" ht="15.75" thickBot="1" x14ac:dyDescent="0.3">
      <c r="C213" s="153" t="s">
        <v>1337</v>
      </c>
      <c r="D213" s="345">
        <f>SUM(F220:F224)</f>
        <v>60000</v>
      </c>
      <c r="E213" s="424"/>
      <c r="F213" s="69"/>
      <c r="G213" s="78"/>
      <c r="H213" s="69"/>
      <c r="I213" s="69"/>
      <c r="J213" s="424"/>
      <c r="K213" s="424"/>
    </row>
    <row r="214" spans="3:11" x14ac:dyDescent="0.25">
      <c r="C214" s="69"/>
      <c r="D214" s="31"/>
      <c r="E214" s="91"/>
      <c r="F214" s="91"/>
      <c r="G214" s="91"/>
      <c r="H214" s="75"/>
      <c r="I214" s="75"/>
      <c r="J214" s="75"/>
      <c r="K214" s="109"/>
    </row>
    <row r="215" spans="3:11" x14ac:dyDescent="0.25">
      <c r="C215" s="69"/>
      <c r="D215" s="31"/>
      <c r="E215" s="91"/>
      <c r="F215" s="91"/>
      <c r="G215" s="91"/>
      <c r="H215" s="75"/>
      <c r="I215" s="75"/>
      <c r="J215" s="75"/>
      <c r="K215" s="109"/>
    </row>
    <row r="216" spans="3:11" ht="15.75" x14ac:dyDescent="0.25">
      <c r="C216" s="195" t="s">
        <v>1309</v>
      </c>
      <c r="D216" s="343" t="s">
        <v>1950</v>
      </c>
      <c r="E216" s="91"/>
      <c r="F216" s="91"/>
      <c r="G216" s="91"/>
      <c r="H216" s="75"/>
      <c r="I216" s="75"/>
      <c r="J216" s="75"/>
      <c r="K216" s="109"/>
    </row>
    <row r="217" spans="3:11" ht="18.75" x14ac:dyDescent="0.25">
      <c r="C217" s="202" t="str">
        <f>IFERROR(VLOOKUP(D216,'1. Desarrollo e Innov. Curricu.'!$F:$G,2,FALSE),IFERROR(VLOOKUP(D216,'2. Investigación Científica'!$F:$G,2,FALSE),IFERROR(VLOOKUP(D216,'3. Vinculación Univ. Sociedad'!$F:$G,2,FALSE),IFERROR(VLOOKUP(D216,'4. Docencia y Profesorado Univ.'!$F:$G,2,FALSE),IFERROR(VLOOKUP(D216,'5. Estudiantes y Graduados'!$F:$G,2,FALSE),IFERROR(VLOOKUP(D216,'11. Gestion Administrativa'!$F:$G,2,FALSE),IFERROR(VLOOKUP(D216,'13. Gestión Académica'!$F:$G,2,FALSE),IFERROR(VLOOKUP(D216,'9. Asegura. de la Calid. y M'!$F:$G,2,FALSE),IFERROR(VLOOKUP(D216,'6. Gestión del Conocimiento'!$F:$G,2,FALSE),IFERROR(VLOOKUP(D216,'15. Gobernabilidad y Proceso...'!$F:$G,2,FALSE),IFERROR(VLOOKUP(D216,'12. Gestión del Talento Humano'!$F:$G,2,FALSE),IFERROR(VLOOKUP(D216,'14. Internacional... de la E.S.'!$F:$G,2,FALSE),IFERROR(VLOOKUP(D216,'10. Posgrado'!$F:$G,2,FALSE),IFERROR(VLOOKUP(D216,'17. Gestión TIC'!$F:$G,2,FALSE),IFERROR(VLOOKUP(D216,'16. Desa. del Sistema Educ.Sup.'!$F:$G,2,FALSE),IFERROR(VLOOKUP(D216,'8. Cultura de Inno. Insti...'!$F:$G,2,FALSE),VLOOKUP(D216,'7. Lo Esencial de la Reforma U.'!$F:$G,2,0)))))))))))))))))</f>
        <v xml:space="preserve">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de instalaciones, laboratorios y espacios académicos.  Adquisición de recursos materiales para la docencia, investigación y vinculación de la FACES. </v>
      </c>
      <c r="D217" s="31"/>
      <c r="E217" s="91"/>
      <c r="F217" s="91"/>
      <c r="G217" s="91"/>
      <c r="H217" s="75"/>
      <c r="I217" s="75"/>
      <c r="J217" s="75"/>
      <c r="K217" s="109"/>
    </row>
    <row r="218" spans="3:11" ht="15.75" thickBot="1" x14ac:dyDescent="0.3">
      <c r="C218" s="424"/>
      <c r="D218" s="424"/>
      <c r="E218" s="424"/>
      <c r="F218" s="91"/>
      <c r="G218" s="75"/>
      <c r="H218" s="75"/>
      <c r="I218" s="75"/>
      <c r="J218" s="424"/>
      <c r="K218" s="424"/>
    </row>
    <row r="219" spans="3:11" ht="30.75" thickBot="1" x14ac:dyDescent="0.3">
      <c r="C219" s="125" t="s">
        <v>1310</v>
      </c>
      <c r="D219" s="125" t="s">
        <v>98</v>
      </c>
      <c r="E219" s="132" t="s">
        <v>1312</v>
      </c>
      <c r="F219" s="131" t="s">
        <v>1313</v>
      </c>
      <c r="G219" s="129" t="s">
        <v>1314</v>
      </c>
      <c r="H219" s="132" t="s">
        <v>1315</v>
      </c>
      <c r="I219" s="129" t="s">
        <v>710</v>
      </c>
      <c r="J219" s="129" t="s">
        <v>1316</v>
      </c>
      <c r="K219" s="129" t="s">
        <v>1317</v>
      </c>
    </row>
    <row r="220" spans="3:11" x14ac:dyDescent="0.25">
      <c r="C220" s="212" t="s">
        <v>1284</v>
      </c>
      <c r="D220" s="213"/>
      <c r="E220" s="211">
        <f>HLOOKUP(C220,$AG$2:$BT$3,2,0)</f>
        <v>620</v>
      </c>
      <c r="F220" s="94">
        <f t="shared" ref="F220:F224" si="16">D220*E220</f>
        <v>0</v>
      </c>
      <c r="G220" s="156"/>
      <c r="H220" s="138"/>
      <c r="I220" s="126" t="e">
        <f>VLOOKUP(H220,Presupuesto!$B$11:$C$565,2,0)</f>
        <v>#N/A</v>
      </c>
      <c r="J220" s="210" t="s">
        <v>80</v>
      </c>
      <c r="K220" s="95" t="s">
        <v>718</v>
      </c>
    </row>
    <row r="221" spans="3:11" x14ac:dyDescent="0.25">
      <c r="C221" s="137" t="s">
        <v>2091</v>
      </c>
      <c r="D221" s="154">
        <v>1</v>
      </c>
      <c r="E221" s="119">
        <v>10000</v>
      </c>
      <c r="F221" s="94">
        <f t="shared" si="16"/>
        <v>10000</v>
      </c>
      <c r="G221" s="156" t="s">
        <v>711</v>
      </c>
      <c r="H221" s="138" t="s">
        <v>457</v>
      </c>
      <c r="I221" s="126" t="str">
        <f>VLOOKUP(H221,Presupuesto!$B$11:$C$565,2,0)</f>
        <v>OTROS RESPUESTOS Y ACCESORIOS MENORES</v>
      </c>
      <c r="J221" s="95" t="s">
        <v>73</v>
      </c>
      <c r="K221" s="95" t="s">
        <v>719</v>
      </c>
    </row>
    <row r="222" spans="3:11" x14ac:dyDescent="0.25">
      <c r="C222" s="137" t="s">
        <v>2092</v>
      </c>
      <c r="D222" s="154">
        <v>1</v>
      </c>
      <c r="E222" s="119">
        <v>30000</v>
      </c>
      <c r="F222" s="94">
        <f t="shared" si="16"/>
        <v>30000</v>
      </c>
      <c r="G222" s="156" t="s">
        <v>711</v>
      </c>
      <c r="H222" s="138" t="s">
        <v>457</v>
      </c>
      <c r="I222" s="126" t="str">
        <f>VLOOKUP(H222,Presupuesto!$B$11:$C$565,2,0)</f>
        <v>OTROS RESPUESTOS Y ACCESORIOS MENORES</v>
      </c>
      <c r="J222" s="95" t="str">
        <f t="shared" ref="J222:J223" si="17">$J$220</f>
        <v>Desarrollo del Sistema de Educación Superior</v>
      </c>
      <c r="K222" s="95" t="s">
        <v>719</v>
      </c>
    </row>
    <row r="223" spans="3:11" x14ac:dyDescent="0.25">
      <c r="C223" s="137" t="s">
        <v>2093</v>
      </c>
      <c r="D223" s="154">
        <v>1</v>
      </c>
      <c r="E223" s="119">
        <v>20000</v>
      </c>
      <c r="F223" s="94">
        <f t="shared" si="16"/>
        <v>20000</v>
      </c>
      <c r="G223" s="156" t="s">
        <v>711</v>
      </c>
      <c r="H223" s="138" t="s">
        <v>457</v>
      </c>
      <c r="I223" s="126" t="str">
        <f>VLOOKUP(H223,Presupuesto!$B$11:$C$565,2,0)</f>
        <v>OTROS RESPUESTOS Y ACCESORIOS MENORES</v>
      </c>
      <c r="J223" s="95" t="str">
        <f t="shared" si="17"/>
        <v>Desarrollo del Sistema de Educación Superior</v>
      </c>
      <c r="K223" s="95" t="s">
        <v>719</v>
      </c>
    </row>
    <row r="224" spans="3:11" ht="15.75" thickBot="1" x14ac:dyDescent="0.3">
      <c r="C224" s="143"/>
      <c r="D224" s="155"/>
      <c r="E224" s="100"/>
      <c r="F224" s="102">
        <f t="shared" si="16"/>
        <v>0</v>
      </c>
      <c r="G224" s="157"/>
      <c r="H224" s="144"/>
      <c r="I224" s="128"/>
      <c r="J224" s="103"/>
      <c r="K224" s="120"/>
    </row>
    <row r="226" spans="3:11" x14ac:dyDescent="0.25">
      <c r="C226" s="424"/>
      <c r="D226" s="424"/>
      <c r="E226" s="424"/>
      <c r="F226" s="89"/>
      <c r="G226" s="88"/>
      <c r="H226" s="89"/>
      <c r="I226" s="89"/>
      <c r="J226" s="424"/>
      <c r="K226" s="424"/>
    </row>
    <row r="227" spans="3:11" x14ac:dyDescent="0.25">
      <c r="C227" s="732" t="s">
        <v>2104</v>
      </c>
      <c r="D227" s="732"/>
      <c r="E227" s="732"/>
      <c r="F227" s="732"/>
      <c r="G227" s="732"/>
      <c r="H227" s="732"/>
      <c r="I227" s="732"/>
      <c r="J227" s="732"/>
      <c r="K227" s="424"/>
    </row>
    <row r="228" spans="3:11" ht="15.75" thickBot="1" x14ac:dyDescent="0.3">
      <c r="C228" s="104"/>
      <c r="D228" s="104"/>
      <c r="E228" s="104"/>
      <c r="F228" s="104"/>
      <c r="G228" s="77"/>
      <c r="H228" s="104"/>
      <c r="I228" s="104"/>
      <c r="J228" s="424"/>
      <c r="K228" s="171"/>
    </row>
    <row r="229" spans="3:11" ht="15.75" thickBot="1" x14ac:dyDescent="0.3">
      <c r="C229" s="153" t="s">
        <v>1337</v>
      </c>
      <c r="D229" s="345">
        <f>SUM(F236:F247)</f>
        <v>150000</v>
      </c>
      <c r="E229" s="424"/>
      <c r="F229" s="69"/>
      <c r="G229" s="78"/>
      <c r="H229" s="69"/>
      <c r="I229" s="69"/>
      <c r="J229" s="424"/>
      <c r="K229" s="424"/>
    </row>
    <row r="230" spans="3:11" x14ac:dyDescent="0.25">
      <c r="C230" s="69"/>
      <c r="D230" s="31"/>
      <c r="E230" s="91"/>
      <c r="F230" s="91"/>
      <c r="G230" s="91"/>
      <c r="H230" s="75"/>
      <c r="I230" s="75"/>
      <c r="J230" s="75"/>
      <c r="K230" s="109"/>
    </row>
    <row r="231" spans="3:11" x14ac:dyDescent="0.25">
      <c r="C231" s="69"/>
      <c r="D231" s="31"/>
      <c r="E231" s="91"/>
      <c r="F231" s="91"/>
      <c r="G231" s="91"/>
      <c r="H231" s="75"/>
      <c r="I231" s="75"/>
      <c r="J231" s="75"/>
      <c r="K231" s="109"/>
    </row>
    <row r="232" spans="3:11" ht="15.75" x14ac:dyDescent="0.25">
      <c r="C232" s="195" t="s">
        <v>1309</v>
      </c>
      <c r="D232" s="343" t="s">
        <v>2105</v>
      </c>
      <c r="E232" s="91"/>
      <c r="F232" s="91"/>
      <c r="G232" s="91"/>
      <c r="H232" s="75"/>
      <c r="I232" s="75"/>
      <c r="J232" s="75"/>
      <c r="K232" s="109"/>
    </row>
    <row r="233" spans="3:11" ht="18.75" x14ac:dyDescent="0.25">
      <c r="C233" s="202" t="s">
        <v>2212</v>
      </c>
      <c r="D233" s="31"/>
      <c r="E233" s="91"/>
      <c r="F233" s="91"/>
      <c r="G233" s="91"/>
      <c r="H233" s="75"/>
      <c r="I233" s="75"/>
      <c r="J233" s="75"/>
      <c r="K233" s="109"/>
    </row>
    <row r="234" spans="3:11" ht="15.75" thickBot="1" x14ac:dyDescent="0.3">
      <c r="C234" s="424"/>
      <c r="D234" s="424"/>
      <c r="E234" s="424"/>
      <c r="F234" s="91"/>
      <c r="G234" s="75"/>
      <c r="H234" s="75"/>
      <c r="I234" s="75"/>
      <c r="J234" s="424"/>
      <c r="K234" s="424"/>
    </row>
    <row r="235" spans="3:11" ht="30.75" thickBot="1" x14ac:dyDescent="0.3">
      <c r="C235" s="125" t="s">
        <v>1310</v>
      </c>
      <c r="D235" s="125" t="s">
        <v>98</v>
      </c>
      <c r="E235" s="132" t="s">
        <v>1312</v>
      </c>
      <c r="F235" s="131" t="s">
        <v>1313</v>
      </c>
      <c r="G235" s="129" t="s">
        <v>1314</v>
      </c>
      <c r="H235" s="132" t="s">
        <v>1315</v>
      </c>
      <c r="I235" s="129" t="s">
        <v>710</v>
      </c>
      <c r="J235" s="129" t="s">
        <v>1316</v>
      </c>
      <c r="K235" s="129" t="s">
        <v>1317</v>
      </c>
    </row>
    <row r="236" spans="3:11" x14ac:dyDescent="0.25">
      <c r="C236" s="212" t="s">
        <v>1277</v>
      </c>
      <c r="D236" s="213"/>
      <c r="E236" s="211">
        <f>HLOOKUP(C236,$AH$2:$BU$3,2,0)</f>
        <v>1750</v>
      </c>
      <c r="F236" s="94">
        <f t="shared" ref="F236:F247" si="18">D236*E236</f>
        <v>0</v>
      </c>
      <c r="G236" s="156"/>
      <c r="H236" s="138"/>
      <c r="I236" s="126"/>
      <c r="J236" s="210" t="s">
        <v>81</v>
      </c>
      <c r="K236" s="95"/>
    </row>
    <row r="237" spans="3:11" x14ac:dyDescent="0.25">
      <c r="C237" s="653" t="s">
        <v>2106</v>
      </c>
      <c r="D237" s="154"/>
      <c r="E237" s="119"/>
      <c r="F237" s="94">
        <f t="shared" si="18"/>
        <v>0</v>
      </c>
      <c r="G237" s="156"/>
      <c r="H237" s="138"/>
      <c r="I237" s="126"/>
      <c r="J237" s="95"/>
      <c r="K237" s="95"/>
    </row>
    <row r="238" spans="3:11" x14ac:dyDescent="0.25">
      <c r="C238" s="137" t="s">
        <v>2107</v>
      </c>
      <c r="D238" s="154">
        <v>12</v>
      </c>
      <c r="E238" s="119">
        <v>5000</v>
      </c>
      <c r="F238" s="94">
        <f t="shared" si="18"/>
        <v>60000</v>
      </c>
      <c r="G238" s="156" t="s">
        <v>711</v>
      </c>
      <c r="H238" s="138" t="s">
        <v>151</v>
      </c>
      <c r="I238" s="126" t="str">
        <f>VLOOKUP(H238,[3]Presupuesto!$B$11:$C$565,2,0)</f>
        <v>PAGOS A PERSONAL NO CLASIFICADO</v>
      </c>
      <c r="J238" s="95" t="s">
        <v>73</v>
      </c>
      <c r="K238" s="95" t="s">
        <v>719</v>
      </c>
    </row>
    <row r="239" spans="3:11" x14ac:dyDescent="0.25">
      <c r="C239" s="137" t="s">
        <v>2108</v>
      </c>
      <c r="D239" s="154">
        <v>2</v>
      </c>
      <c r="E239" s="119">
        <v>5000</v>
      </c>
      <c r="F239" s="94">
        <f t="shared" si="18"/>
        <v>10000</v>
      </c>
      <c r="G239" s="156" t="s">
        <v>711</v>
      </c>
      <c r="H239" s="138" t="s">
        <v>163</v>
      </c>
      <c r="I239" s="126" t="str">
        <f>VLOOKUP(H239,[3]Presupuesto!$B$11:$C$565,2,0)</f>
        <v>AGUINALDO Y DECIMO CUARTO MES</v>
      </c>
      <c r="J239" s="95" t="s">
        <v>73</v>
      </c>
      <c r="K239" s="95" t="s">
        <v>719</v>
      </c>
    </row>
    <row r="240" spans="3:11" x14ac:dyDescent="0.25">
      <c r="C240" s="654" t="s">
        <v>2109</v>
      </c>
      <c r="D240" s="154">
        <v>1</v>
      </c>
      <c r="E240" s="119">
        <v>5000</v>
      </c>
      <c r="F240" s="94">
        <f t="shared" si="18"/>
        <v>5000</v>
      </c>
      <c r="G240" s="156" t="s">
        <v>711</v>
      </c>
      <c r="H240" s="138" t="s">
        <v>164</v>
      </c>
      <c r="I240" s="126" t="str">
        <f>VLOOKUP(H240,[3]Presupuesto!$B$11:$C$565,2,0)</f>
        <v>DECIMOCUARTO MES</v>
      </c>
      <c r="J240" s="95" t="s">
        <v>73</v>
      </c>
      <c r="K240" s="95" t="s">
        <v>719</v>
      </c>
    </row>
    <row r="241" spans="3:11" x14ac:dyDescent="0.25">
      <c r="C241" s="137"/>
      <c r="D241" s="154"/>
      <c r="E241" s="119"/>
      <c r="F241" s="94">
        <f t="shared" si="18"/>
        <v>0</v>
      </c>
      <c r="G241" s="156"/>
      <c r="H241" s="138"/>
      <c r="I241" s="126"/>
      <c r="J241" s="95"/>
      <c r="K241" s="95"/>
    </row>
    <row r="242" spans="3:11" x14ac:dyDescent="0.25">
      <c r="C242" s="653" t="s">
        <v>2110</v>
      </c>
      <c r="D242" s="154">
        <v>1</v>
      </c>
      <c r="E242" s="119"/>
      <c r="F242" s="94">
        <f t="shared" si="18"/>
        <v>0</v>
      </c>
      <c r="G242" s="156"/>
      <c r="H242" s="138"/>
      <c r="I242" s="126"/>
      <c r="J242" s="95"/>
      <c r="K242" s="95"/>
    </row>
    <row r="243" spans="3:11" x14ac:dyDescent="0.25">
      <c r="C243" s="137" t="s">
        <v>2107</v>
      </c>
      <c r="D243" s="154">
        <v>12</v>
      </c>
      <c r="E243" s="119">
        <v>5000</v>
      </c>
      <c r="F243" s="94">
        <f t="shared" si="18"/>
        <v>60000</v>
      </c>
      <c r="G243" s="156" t="s">
        <v>711</v>
      </c>
      <c r="H243" s="138" t="s">
        <v>151</v>
      </c>
      <c r="I243" s="126" t="str">
        <f>VLOOKUP(H243,[3]Presupuesto!$B$11:$C$565,2,0)</f>
        <v>PAGOS A PERSONAL NO CLASIFICADO</v>
      </c>
      <c r="J243" s="95" t="s">
        <v>73</v>
      </c>
      <c r="K243" s="95" t="s">
        <v>719</v>
      </c>
    </row>
    <row r="244" spans="3:11" x14ac:dyDescent="0.25">
      <c r="C244" s="137" t="s">
        <v>2108</v>
      </c>
      <c r="D244" s="154">
        <v>2</v>
      </c>
      <c r="E244" s="119">
        <v>5000</v>
      </c>
      <c r="F244" s="94">
        <f t="shared" si="18"/>
        <v>10000</v>
      </c>
      <c r="G244" s="156" t="s">
        <v>711</v>
      </c>
      <c r="H244" s="138" t="s">
        <v>163</v>
      </c>
      <c r="I244" s="126" t="str">
        <f>VLOOKUP(H244,[3]Presupuesto!$B$11:$C$565,2,0)</f>
        <v>AGUINALDO Y DECIMO CUARTO MES</v>
      </c>
      <c r="J244" s="95" t="s">
        <v>73</v>
      </c>
      <c r="K244" s="95" t="s">
        <v>719</v>
      </c>
    </row>
    <row r="245" spans="3:11" x14ac:dyDescent="0.25">
      <c r="C245" s="654" t="s">
        <v>2109</v>
      </c>
      <c r="D245" s="154">
        <v>1</v>
      </c>
      <c r="E245" s="119">
        <v>5000</v>
      </c>
      <c r="F245" s="94">
        <f t="shared" si="18"/>
        <v>5000</v>
      </c>
      <c r="G245" s="156" t="s">
        <v>711</v>
      </c>
      <c r="H245" s="138" t="s">
        <v>164</v>
      </c>
      <c r="I245" s="126" t="str">
        <f>VLOOKUP(H245,[3]Presupuesto!$B$11:$C$565,2,0)</f>
        <v>DECIMOCUARTO MES</v>
      </c>
      <c r="J245" s="95" t="s">
        <v>73</v>
      </c>
      <c r="K245" s="95" t="s">
        <v>719</v>
      </c>
    </row>
    <row r="246" spans="3:11" x14ac:dyDescent="0.25">
      <c r="C246" s="137"/>
      <c r="D246" s="154"/>
      <c r="E246" s="119"/>
      <c r="F246" s="94">
        <f t="shared" si="18"/>
        <v>0</v>
      </c>
      <c r="G246" s="156"/>
      <c r="H246" s="138"/>
      <c r="I246" s="126"/>
      <c r="J246" s="95"/>
      <c r="K246" s="95"/>
    </row>
    <row r="247" spans="3:11" ht="15.75" thickBot="1" x14ac:dyDescent="0.3">
      <c r="C247" s="143"/>
      <c r="D247" s="155"/>
      <c r="E247" s="100"/>
      <c r="F247" s="102">
        <f t="shared" si="18"/>
        <v>0</v>
      </c>
      <c r="G247" s="157"/>
      <c r="H247" s="144"/>
      <c r="I247" s="128"/>
      <c r="J247" s="103"/>
      <c r="K247" s="120"/>
    </row>
    <row r="248" spans="3:11" x14ac:dyDescent="0.25">
      <c r="C248" s="424"/>
      <c r="D248" s="424"/>
      <c r="E248" s="424"/>
      <c r="F248" s="424"/>
      <c r="G248" s="413"/>
      <c r="H248" s="424"/>
      <c r="I248" s="424"/>
      <c r="J248" s="424"/>
      <c r="K248" s="424"/>
    </row>
    <row r="249" spans="3:11" ht="15.75" thickBot="1" x14ac:dyDescent="0.3">
      <c r="C249" s="424"/>
      <c r="D249" s="424"/>
      <c r="E249" s="424"/>
      <c r="F249" s="89"/>
      <c r="G249" s="88"/>
      <c r="H249" s="89"/>
      <c r="I249" s="89"/>
      <c r="J249" s="424"/>
      <c r="K249" s="424"/>
    </row>
    <row r="250" spans="3:11" ht="15.75" thickBot="1" x14ac:dyDescent="0.3">
      <c r="C250" s="153" t="s">
        <v>1337</v>
      </c>
      <c r="D250" s="345">
        <f>SUM(F257:F262)</f>
        <v>35044.5</v>
      </c>
      <c r="E250" s="424"/>
      <c r="F250" s="69"/>
      <c r="G250" s="78"/>
      <c r="H250" s="69"/>
      <c r="I250" s="69"/>
      <c r="J250" s="424"/>
      <c r="K250" s="424"/>
    </row>
    <row r="251" spans="3:11" x14ac:dyDescent="0.25">
      <c r="C251" s="69"/>
      <c r="D251" s="31"/>
      <c r="E251" s="91"/>
      <c r="F251" s="91"/>
      <c r="G251" s="91"/>
      <c r="H251" s="75"/>
      <c r="I251" s="75"/>
      <c r="J251" s="75"/>
      <c r="K251" s="109"/>
    </row>
    <row r="252" spans="3:11" x14ac:dyDescent="0.25">
      <c r="C252" s="69"/>
      <c r="D252" s="31"/>
      <c r="E252" s="91"/>
      <c r="F252" s="91"/>
      <c r="G252" s="91"/>
      <c r="H252" s="75"/>
      <c r="I252" s="75"/>
      <c r="J252" s="75"/>
      <c r="K252" s="109"/>
    </row>
    <row r="253" spans="3:11" ht="15.75" x14ac:dyDescent="0.25">
      <c r="C253" s="195" t="s">
        <v>1309</v>
      </c>
      <c r="D253" s="343" t="s">
        <v>2111</v>
      </c>
      <c r="E253" s="91"/>
      <c r="F253" s="91"/>
      <c r="G253" s="91"/>
      <c r="H253" s="75"/>
      <c r="I253" s="75"/>
      <c r="J253" s="75"/>
      <c r="K253" s="109"/>
    </row>
    <row r="254" spans="3:11" ht="18.75" x14ac:dyDescent="0.25">
      <c r="C254" s="202" t="str">
        <f>IFERROR(VLOOKUP(D253,'[3]1. Desarrollo e Innov. Curricu.'!$F:$G,2,FALSE),IFERROR(VLOOKUP(D253,'[3]2. Investigación Científica'!$F:$G,2,FALSE),IFERROR(VLOOKUP(D253,'[3]3. Vinculación Univ. Sociedad'!$F:$G,2,FALSE),IFERROR(VLOOKUP(D253,'[3]4. Docencia y Profesorado Univ.'!$F:$G,2,FALSE),IFERROR(VLOOKUP(D253,'[3]5. Estudiantes y Graduados'!$F:$G,2,FALSE),IFERROR(VLOOKUP(D253,'[3]11. Gestion Administrativa'!$F:$G,2,FALSE),IFERROR(VLOOKUP(D253,'[3]13. Gestión Académica'!$F:$G,2,FALSE),IFERROR(VLOOKUP(D253,'[3]9. Asegura. de la Calid. y M'!$F:$G,2,FALSE),IFERROR(VLOOKUP(D253,'[3]6. Gestión del Conocimiento'!$F:$G,2,FALSE),IFERROR(VLOOKUP(D253,'[3]15. Gobernabilidad y Proceso...'!$F:$G,2,FALSE),IFERROR(VLOOKUP(D253,'[3]12. Gestión del Talento Humano'!$F:$G,2,FALSE),IFERROR(VLOOKUP(D253,'[3]14. Internacional... de la E.S.'!$F:$G,2,FALSE),IFERROR(VLOOKUP(D253,'[3]10. Posgrado'!$F:$G,2,FALSE),IFERROR(VLOOKUP(D253,'[3]17. Gestión TIC'!$F:$G,2,FALSE),IFERROR(VLOOKUP(D253,'[3]16. Desa. del Sistema Educ.Sup.'!$F:$G,2,FALSE),IFERROR(VLOOKUP(D253,'[3]8. Cultura de Inno. Insti...'!$F:$G,2,FALSE),VLOOKUP(D253,'[3]7. Lo Esencial de la Reforma U.'!$F:$G,2,0)))))))))))))))))</f>
        <v>Poner en funcionamiento  la nueva Promoción de la Maestría en Ordenamiento y Gestión del Territorio con el plan de estudio actualizado,  siguiendo lineamientos del Modelo Educativo y en consonancia con las necesidades sociales, las nuevas tendencias y la diversidad educativa.</v>
      </c>
      <c r="D254" s="31"/>
      <c r="E254" s="91"/>
      <c r="F254" s="91"/>
      <c r="G254" s="91"/>
      <c r="H254" s="75"/>
      <c r="I254" s="75"/>
      <c r="J254" s="75"/>
      <c r="K254" s="109"/>
    </row>
    <row r="255" spans="3:11" ht="15.75" thickBot="1" x14ac:dyDescent="0.3">
      <c r="C255" s="424"/>
      <c r="D255" s="424"/>
      <c r="E255" s="424"/>
      <c r="F255" s="91"/>
      <c r="G255" s="75"/>
      <c r="H255" s="75"/>
      <c r="I255" s="75"/>
      <c r="J255" s="424"/>
      <c r="K255" s="424"/>
    </row>
    <row r="256" spans="3:11" ht="30.75" thickBot="1" x14ac:dyDescent="0.3">
      <c r="C256" s="125" t="s">
        <v>1310</v>
      </c>
      <c r="D256" s="125" t="s">
        <v>98</v>
      </c>
      <c r="E256" s="132" t="s">
        <v>1312</v>
      </c>
      <c r="F256" s="131" t="s">
        <v>1313</v>
      </c>
      <c r="G256" s="129" t="s">
        <v>1314</v>
      </c>
      <c r="H256" s="132" t="s">
        <v>1315</v>
      </c>
      <c r="I256" s="129" t="s">
        <v>710</v>
      </c>
      <c r="J256" s="129" t="s">
        <v>1316</v>
      </c>
      <c r="K256" s="129" t="s">
        <v>1317</v>
      </c>
    </row>
    <row r="257" spans="3:11" x14ac:dyDescent="0.25">
      <c r="C257" s="212" t="s">
        <v>1284</v>
      </c>
      <c r="D257" s="213"/>
      <c r="E257" s="211">
        <f>HLOOKUP(C257,$AH$2:$BU$3,2,0)</f>
        <v>620</v>
      </c>
      <c r="F257" s="94">
        <f t="shared" ref="F257:F262" si="19">D257*E257</f>
        <v>0</v>
      </c>
      <c r="G257" s="156"/>
      <c r="H257" s="138"/>
      <c r="I257" s="126" t="e">
        <f>VLOOKUP(H257,[3]Presupuesto!$B$11:$C$565,2,0)</f>
        <v>#N/A</v>
      </c>
      <c r="J257" s="210" t="s">
        <v>49</v>
      </c>
      <c r="K257" s="95" t="s">
        <v>718</v>
      </c>
    </row>
    <row r="258" spans="3:11" x14ac:dyDescent="0.25">
      <c r="C258" s="137" t="s">
        <v>2112</v>
      </c>
      <c r="D258" s="154">
        <v>7.5</v>
      </c>
      <c r="E258" s="119">
        <v>3072.6</v>
      </c>
      <c r="F258" s="94">
        <f t="shared" si="19"/>
        <v>23044.5</v>
      </c>
      <c r="G258" s="156" t="s">
        <v>711</v>
      </c>
      <c r="H258" s="138" t="s">
        <v>324</v>
      </c>
      <c r="I258" s="126" t="str">
        <f>VLOOKUP(H258,[3]Presupuesto!$B$11:$C$565,2,0)</f>
        <v>OTROS SERVICIOS COMERCIALES Y FINANCIEROS N.C PROYECTO FORTALECIMIENTO ORG. ESTU</v>
      </c>
      <c r="J258" s="95" t="s">
        <v>49</v>
      </c>
      <c r="K258" s="95" t="s">
        <v>719</v>
      </c>
    </row>
    <row r="259" spans="3:11" x14ac:dyDescent="0.25">
      <c r="C259" s="654" t="s">
        <v>2113</v>
      </c>
      <c r="D259" s="154">
        <v>1</v>
      </c>
      <c r="E259" s="119">
        <v>12000</v>
      </c>
      <c r="F259" s="94">
        <f t="shared" si="19"/>
        <v>12000</v>
      </c>
      <c r="G259" s="156" t="s">
        <v>711</v>
      </c>
      <c r="H259" s="138" t="s">
        <v>331</v>
      </c>
      <c r="I259" s="126" t="str">
        <f>VLOOKUP(H259,[3]Presupuesto!$B$11:$C$565,2,0)</f>
        <v>PASAJES AL EXTERIOR</v>
      </c>
      <c r="J259" s="95" t="s">
        <v>49</v>
      </c>
      <c r="K259" s="95" t="s">
        <v>719</v>
      </c>
    </row>
    <row r="260" spans="3:11" x14ac:dyDescent="0.25">
      <c r="C260" s="137"/>
      <c r="D260" s="154"/>
      <c r="E260" s="119"/>
      <c r="F260" s="94">
        <f t="shared" si="19"/>
        <v>0</v>
      </c>
      <c r="G260" s="156"/>
      <c r="H260" s="138"/>
      <c r="I260" s="126"/>
      <c r="J260" s="95"/>
      <c r="K260" s="95"/>
    </row>
    <row r="261" spans="3:11" x14ac:dyDescent="0.25">
      <c r="C261" s="141"/>
      <c r="D261" s="147"/>
      <c r="E261" s="115"/>
      <c r="F261" s="94">
        <f t="shared" si="19"/>
        <v>0</v>
      </c>
      <c r="G261" s="156"/>
      <c r="H261" s="142"/>
      <c r="I261" s="126"/>
      <c r="J261" s="95"/>
      <c r="K261" s="95"/>
    </row>
    <row r="262" spans="3:11" ht="15.75" thickBot="1" x14ac:dyDescent="0.3">
      <c r="C262" s="143"/>
      <c r="D262" s="155"/>
      <c r="E262" s="100"/>
      <c r="F262" s="102">
        <f t="shared" si="19"/>
        <v>0</v>
      </c>
      <c r="G262" s="157"/>
      <c r="H262" s="144"/>
      <c r="I262" s="128"/>
      <c r="J262" s="103"/>
      <c r="K262" s="120"/>
    </row>
    <row r="263" spans="3:11" x14ac:dyDescent="0.25">
      <c r="C263" s="424"/>
      <c r="D263" s="424"/>
      <c r="E263" s="424"/>
      <c r="F263" s="424"/>
      <c r="G263" s="413"/>
      <c r="H263" s="424"/>
      <c r="I263" s="424"/>
      <c r="J263" s="424"/>
      <c r="K263" s="424"/>
    </row>
    <row r="264" spans="3:11" ht="15.75" thickBot="1" x14ac:dyDescent="0.3">
      <c r="C264" s="424"/>
      <c r="D264" s="424"/>
      <c r="E264" s="424"/>
      <c r="F264" s="424"/>
      <c r="G264" s="413"/>
      <c r="H264" s="424"/>
      <c r="I264" s="424"/>
      <c r="J264" s="424"/>
      <c r="K264" s="424"/>
    </row>
    <row r="265" spans="3:11" ht="15.75" thickBot="1" x14ac:dyDescent="0.3">
      <c r="C265" s="153" t="s">
        <v>1337</v>
      </c>
      <c r="D265" s="345">
        <f>SUM(F272:F284)</f>
        <v>187245.93</v>
      </c>
      <c r="E265" s="424"/>
      <c r="F265" s="69"/>
      <c r="G265" s="78"/>
      <c r="H265" s="69"/>
      <c r="I265" s="69"/>
      <c r="J265" s="424"/>
      <c r="K265" s="424"/>
    </row>
    <row r="266" spans="3:11" x14ac:dyDescent="0.25">
      <c r="C266" s="69"/>
      <c r="D266" s="31"/>
      <c r="E266" s="91"/>
      <c r="F266" s="91"/>
      <c r="G266" s="91"/>
      <c r="H266" s="75"/>
      <c r="I266" s="75"/>
      <c r="J266" s="75"/>
      <c r="K266" s="109"/>
    </row>
    <row r="267" spans="3:11" x14ac:dyDescent="0.25">
      <c r="C267" s="69"/>
      <c r="D267" s="31"/>
      <c r="E267" s="91"/>
      <c r="F267" s="91"/>
      <c r="G267" s="91"/>
      <c r="H267" s="75"/>
      <c r="I267" s="75"/>
      <c r="J267" s="75"/>
      <c r="K267" s="109"/>
    </row>
    <row r="268" spans="3:11" ht="15.75" x14ac:dyDescent="0.25">
      <c r="C268" s="195" t="s">
        <v>1309</v>
      </c>
      <c r="D268" s="343" t="s">
        <v>2105</v>
      </c>
      <c r="E268" s="91"/>
      <c r="F268" s="91"/>
      <c r="G268" s="91"/>
      <c r="H268" s="75"/>
      <c r="I268" s="75"/>
      <c r="J268" s="75"/>
      <c r="K268" s="109"/>
    </row>
    <row r="269" spans="3:11" ht="18.75" x14ac:dyDescent="0.25">
      <c r="C269" s="202" t="e">
        <f>IFERROR(VLOOKUP(D268,'[3]1. Desarrollo e Innov. Curricu.'!$F:$G,2,FALSE),IFERROR(VLOOKUP(D268,'[3]2. Investigación Científica'!$F:$G,2,FALSE),IFERROR(VLOOKUP(D268,'[3]3. Vinculación Univ. Sociedad'!$F:$G,2,FALSE),IFERROR(VLOOKUP(D268,'[3]4. Docencia y Profesorado Univ.'!$F:$G,2,FALSE),IFERROR(VLOOKUP(D268,'[3]5. Estudiantes y Graduados'!$F:$G,2,FALSE),IFERROR(VLOOKUP(D268,'[3]11. Gestion Administrativa'!$F:$G,2,FALSE),IFERROR(VLOOKUP(D268,'[3]13. Gestión Académica'!$F:$G,2,FALSE),IFERROR(VLOOKUP(D268,'[3]9. Asegura. de la Calid. y M'!$F:$G,2,FALSE),IFERROR(VLOOKUP(D268,'[3]6. Gestión del Conocimiento'!$F:$G,2,FALSE),IFERROR(VLOOKUP(D268,'[3]15. Gobernabilidad y Proceso...'!$F:$G,2,FALSE),IFERROR(VLOOKUP(D268,'[3]12. Gestión del Talento Humano'!$F:$G,2,FALSE),IFERROR(VLOOKUP(D268,'[3]14. Internacional... de la E.S.'!$F:$G,2,FALSE),IFERROR(VLOOKUP(D268,'[3]10. Posgrado'!$F:$G,2,FALSE),IFERROR(VLOOKUP(D268,'[3]17. Gestión TIC'!$F:$G,2,FALSE),IFERROR(VLOOKUP(D268,'[3]16. Desa. del Sistema Educ.Sup.'!$F:$G,2,FALSE),IFERROR(VLOOKUP(D268,'[3]8. Cultura de Inno. Insti...'!$F:$G,2,FALSE),VLOOKUP(D268,'[3]7. Lo Esencial de la Reforma U.'!$F:$G,2,0)))))))))))))))))</f>
        <v>#N/A</v>
      </c>
      <c r="D269" s="374"/>
      <c r="E269" s="91"/>
      <c r="F269" s="91"/>
      <c r="G269" s="91"/>
      <c r="H269" s="75"/>
      <c r="I269" s="75"/>
      <c r="J269" s="75"/>
      <c r="K269" s="109"/>
    </row>
    <row r="270" spans="3:11" ht="15.75" thickBot="1" x14ac:dyDescent="0.3">
      <c r="C270" s="424"/>
      <c r="D270" s="424"/>
      <c r="E270" s="424"/>
      <c r="F270" s="91"/>
      <c r="G270" s="75"/>
      <c r="H270" s="75"/>
      <c r="I270" s="75"/>
      <c r="J270" s="424"/>
      <c r="K270" s="424"/>
    </row>
    <row r="271" spans="3:11" ht="30.75" thickBot="1" x14ac:dyDescent="0.3">
      <c r="C271" s="125" t="s">
        <v>1310</v>
      </c>
      <c r="D271" s="125" t="s">
        <v>98</v>
      </c>
      <c r="E271" s="132" t="s">
        <v>1312</v>
      </c>
      <c r="F271" s="131" t="s">
        <v>1313</v>
      </c>
      <c r="G271" s="129" t="s">
        <v>1314</v>
      </c>
      <c r="H271" s="132" t="s">
        <v>1315</v>
      </c>
      <c r="I271" s="129" t="s">
        <v>710</v>
      </c>
      <c r="J271" s="129" t="s">
        <v>1316</v>
      </c>
      <c r="K271" s="129" t="s">
        <v>1317</v>
      </c>
    </row>
    <row r="272" spans="3:11" x14ac:dyDescent="0.25">
      <c r="C272" s="212" t="s">
        <v>1284</v>
      </c>
      <c r="D272" s="213"/>
      <c r="E272" s="211">
        <f>HLOOKUP(C272,$AH$2:$BU$3,2,0)</f>
        <v>620</v>
      </c>
      <c r="F272" s="94">
        <f t="shared" ref="F272:F284" si="20">D272*E272</f>
        <v>0</v>
      </c>
      <c r="G272" s="156"/>
      <c r="H272" s="138"/>
      <c r="I272" s="126" t="e">
        <f>VLOOKUP(H272,[3]Presupuesto!$B$11:$C$565,2,0)</f>
        <v>#N/A</v>
      </c>
      <c r="J272" s="210" t="s">
        <v>80</v>
      </c>
      <c r="K272" s="95" t="s">
        <v>718</v>
      </c>
    </row>
    <row r="273" spans="3:11" x14ac:dyDescent="0.25">
      <c r="C273" s="137" t="s">
        <v>2112</v>
      </c>
      <c r="D273" s="154">
        <v>7.5</v>
      </c>
      <c r="E273" s="119">
        <v>3072.6</v>
      </c>
      <c r="F273" s="94">
        <f t="shared" si="20"/>
        <v>23044.5</v>
      </c>
      <c r="G273" s="156" t="s">
        <v>711</v>
      </c>
      <c r="H273" s="138" t="s">
        <v>324</v>
      </c>
      <c r="I273" s="126" t="str">
        <f>VLOOKUP(H273,[3]Presupuesto!$B$11:$C$565,2,0)</f>
        <v>OTROS SERVICIOS COMERCIALES Y FINANCIEROS N.C PROYECTO FORTALECIMIENTO ORG. ESTU</v>
      </c>
      <c r="J273" s="95" t="s">
        <v>73</v>
      </c>
      <c r="K273" s="95" t="s">
        <v>719</v>
      </c>
    </row>
    <row r="274" spans="3:11" x14ac:dyDescent="0.25">
      <c r="C274" s="654" t="s">
        <v>2113</v>
      </c>
      <c r="D274" s="154">
        <v>1</v>
      </c>
      <c r="E274" s="119">
        <v>12000</v>
      </c>
      <c r="F274" s="94">
        <f t="shared" si="20"/>
        <v>12000</v>
      </c>
      <c r="G274" s="156" t="s">
        <v>711</v>
      </c>
      <c r="H274" s="138" t="s">
        <v>331</v>
      </c>
      <c r="I274" s="126" t="str">
        <f>VLOOKUP(H274,[3]Presupuesto!$B$11:$C$565,2,0)</f>
        <v>PASAJES AL EXTERIOR</v>
      </c>
      <c r="J274" s="95" t="s">
        <v>73</v>
      </c>
      <c r="K274" s="95" t="s">
        <v>719</v>
      </c>
    </row>
    <row r="275" spans="3:11" x14ac:dyDescent="0.25">
      <c r="C275" s="654" t="s">
        <v>2114</v>
      </c>
      <c r="D275" s="154">
        <v>1</v>
      </c>
      <c r="E275" s="119">
        <v>15067.93</v>
      </c>
      <c r="F275" s="94">
        <f t="shared" si="20"/>
        <v>15067.93</v>
      </c>
      <c r="G275" s="156" t="s">
        <v>711</v>
      </c>
      <c r="H275" s="138" t="s">
        <v>324</v>
      </c>
      <c r="I275" s="126" t="str">
        <f>VLOOKUP(H275,[3]Presupuesto!$B$11:$C$565,2,0)</f>
        <v>OTROS SERVICIOS COMERCIALES Y FINANCIEROS N.C PROYECTO FORTALECIMIENTO ORG. ESTU</v>
      </c>
      <c r="J275" s="95" t="s">
        <v>73</v>
      </c>
      <c r="K275" s="95" t="s">
        <v>719</v>
      </c>
    </row>
    <row r="276" spans="3:11" x14ac:dyDescent="0.25">
      <c r="C276" s="137" t="s">
        <v>2115</v>
      </c>
      <c r="D276" s="154">
        <v>7.5</v>
      </c>
      <c r="E276" s="119">
        <v>3072.6</v>
      </c>
      <c r="F276" s="94">
        <f t="shared" si="20"/>
        <v>23044.5</v>
      </c>
      <c r="G276" s="156" t="s">
        <v>711</v>
      </c>
      <c r="H276" s="138" t="s">
        <v>324</v>
      </c>
      <c r="I276" s="126" t="str">
        <f>VLOOKUP(H276,[3]Presupuesto!$B$11:$C$565,2,0)</f>
        <v>OTROS SERVICIOS COMERCIALES Y FINANCIEROS N.C PROYECTO FORTALECIMIENTO ORG. ESTU</v>
      </c>
      <c r="J276" s="95" t="s">
        <v>73</v>
      </c>
      <c r="K276" s="95" t="s">
        <v>719</v>
      </c>
    </row>
    <row r="277" spans="3:11" x14ac:dyDescent="0.25">
      <c r="C277" s="137" t="s">
        <v>2116</v>
      </c>
      <c r="D277" s="154">
        <v>1</v>
      </c>
      <c r="E277" s="119">
        <v>28000</v>
      </c>
      <c r="F277" s="94">
        <f t="shared" si="20"/>
        <v>28000</v>
      </c>
      <c r="G277" s="156" t="s">
        <v>711</v>
      </c>
      <c r="H277" s="138" t="s">
        <v>331</v>
      </c>
      <c r="I277" s="126" t="str">
        <f>VLOOKUP(H277,[3]Presupuesto!$B$11:$C$565,2,0)</f>
        <v>PASAJES AL EXTERIOR</v>
      </c>
      <c r="J277" s="95" t="s">
        <v>73</v>
      </c>
      <c r="K277" s="95" t="s">
        <v>728</v>
      </c>
    </row>
    <row r="278" spans="3:11" x14ac:dyDescent="0.25">
      <c r="C278" s="137" t="s">
        <v>2117</v>
      </c>
      <c r="D278" s="154">
        <v>7.5</v>
      </c>
      <c r="E278" s="119">
        <v>3072.6</v>
      </c>
      <c r="F278" s="94">
        <f t="shared" si="20"/>
        <v>23044.5</v>
      </c>
      <c r="G278" s="156" t="s">
        <v>711</v>
      </c>
      <c r="H278" s="138" t="s">
        <v>324</v>
      </c>
      <c r="I278" s="126" t="str">
        <f>VLOOKUP(H278,[3]Presupuesto!$B$11:$C$565,2,0)</f>
        <v>OTROS SERVICIOS COMERCIALES Y FINANCIEROS N.C PROYECTO FORTALECIMIENTO ORG. ESTU</v>
      </c>
      <c r="J278" s="95" t="s">
        <v>73</v>
      </c>
      <c r="K278" s="95" t="s">
        <v>719</v>
      </c>
    </row>
    <row r="279" spans="3:11" x14ac:dyDescent="0.25">
      <c r="C279" s="137" t="s">
        <v>2116</v>
      </c>
      <c r="D279" s="154">
        <v>1</v>
      </c>
      <c r="E279" s="119">
        <v>12000</v>
      </c>
      <c r="F279" s="94">
        <f t="shared" si="20"/>
        <v>12000</v>
      </c>
      <c r="G279" s="156" t="s">
        <v>711</v>
      </c>
      <c r="H279" s="138" t="s">
        <v>331</v>
      </c>
      <c r="I279" s="126" t="str">
        <f>VLOOKUP(H279,[3]Presupuesto!$B$11:$C$565,2,0)</f>
        <v>PASAJES AL EXTERIOR</v>
      </c>
      <c r="J279" s="95" t="s">
        <v>73</v>
      </c>
      <c r="K279" s="95" t="s">
        <v>719</v>
      </c>
    </row>
    <row r="280" spans="3:11" x14ac:dyDescent="0.25">
      <c r="C280" s="137" t="s">
        <v>2118</v>
      </c>
      <c r="D280" s="154">
        <v>7.5</v>
      </c>
      <c r="E280" s="119">
        <v>3072.6</v>
      </c>
      <c r="F280" s="94">
        <f t="shared" si="20"/>
        <v>23044.5</v>
      </c>
      <c r="G280" s="156" t="s">
        <v>711</v>
      </c>
      <c r="H280" s="138" t="s">
        <v>324</v>
      </c>
      <c r="I280" s="126" t="str">
        <f>VLOOKUP(H280,[3]Presupuesto!$B$11:$C$565,2,0)</f>
        <v>OTROS SERVICIOS COMERCIALES Y FINANCIEROS N.C PROYECTO FORTALECIMIENTO ORG. ESTU</v>
      </c>
      <c r="J280" s="95" t="s">
        <v>73</v>
      </c>
      <c r="K280" s="95" t="s">
        <v>719</v>
      </c>
    </row>
    <row r="281" spans="3:11" x14ac:dyDescent="0.25">
      <c r="C281" s="137" t="s">
        <v>2116</v>
      </c>
      <c r="D281" s="154">
        <v>1</v>
      </c>
      <c r="E281" s="119">
        <v>28000</v>
      </c>
      <c r="F281" s="94">
        <f t="shared" si="20"/>
        <v>28000</v>
      </c>
      <c r="G281" s="156" t="s">
        <v>711</v>
      </c>
      <c r="H281" s="138" t="s">
        <v>331</v>
      </c>
      <c r="I281" s="126" t="str">
        <f>VLOOKUP(H281,[3]Presupuesto!$B$11:$C$565,2,0)</f>
        <v>PASAJES AL EXTERIOR</v>
      </c>
      <c r="J281" s="95" t="s">
        <v>73</v>
      </c>
      <c r="K281" s="95" t="s">
        <v>719</v>
      </c>
    </row>
    <row r="282" spans="3:11" x14ac:dyDescent="0.25">
      <c r="C282" s="137"/>
      <c r="D282" s="154"/>
      <c r="E282" s="119"/>
      <c r="F282" s="94">
        <f t="shared" si="20"/>
        <v>0</v>
      </c>
      <c r="G282" s="156"/>
      <c r="H282" s="138"/>
      <c r="I282" s="126"/>
      <c r="J282" s="95"/>
      <c r="K282" s="95"/>
    </row>
    <row r="283" spans="3:11" x14ac:dyDescent="0.25">
      <c r="C283" s="141"/>
      <c r="D283" s="147"/>
      <c r="E283" s="115"/>
      <c r="F283" s="94">
        <f t="shared" si="20"/>
        <v>0</v>
      </c>
      <c r="G283" s="156"/>
      <c r="H283" s="142"/>
      <c r="I283" s="126"/>
      <c r="J283" s="95"/>
      <c r="K283" s="95"/>
    </row>
    <row r="284" spans="3:11" ht="15.75" thickBot="1" x14ac:dyDescent="0.3">
      <c r="C284" s="143"/>
      <c r="D284" s="155"/>
      <c r="E284" s="100"/>
      <c r="F284" s="102">
        <f t="shared" si="20"/>
        <v>0</v>
      </c>
      <c r="G284" s="157"/>
      <c r="H284" s="144"/>
      <c r="I284" s="128"/>
      <c r="J284" s="103"/>
      <c r="K284" s="120"/>
    </row>
    <row r="285" spans="3:11" x14ac:dyDescent="0.25">
      <c r="C285" s="424"/>
      <c r="D285" s="424"/>
      <c r="E285" s="424"/>
      <c r="F285" s="424"/>
      <c r="G285" s="413"/>
      <c r="H285" s="424"/>
      <c r="I285" s="424"/>
      <c r="J285" s="424"/>
      <c r="K285" s="424"/>
    </row>
    <row r="286" spans="3:11" ht="15.75" thickBot="1" x14ac:dyDescent="0.3">
      <c r="C286" s="424"/>
      <c r="D286" s="424"/>
      <c r="E286" s="424"/>
      <c r="F286" s="89"/>
      <c r="G286" s="88"/>
      <c r="H286" s="89"/>
      <c r="I286" s="89"/>
      <c r="J286" s="424"/>
      <c r="K286" s="424"/>
    </row>
    <row r="287" spans="3:11" ht="15.75" thickBot="1" x14ac:dyDescent="0.3">
      <c r="C287" s="153" t="s">
        <v>1337</v>
      </c>
      <c r="D287" s="345">
        <f>SUM(F294:F297)</f>
        <v>10000</v>
      </c>
      <c r="E287" s="424"/>
      <c r="F287" s="69"/>
      <c r="G287" s="78"/>
      <c r="H287" s="69"/>
      <c r="I287" s="69"/>
      <c r="J287" s="424"/>
      <c r="K287" s="424"/>
    </row>
    <row r="288" spans="3:11" x14ac:dyDescent="0.25">
      <c r="C288" s="69"/>
      <c r="D288" s="31"/>
      <c r="E288" s="91"/>
      <c r="F288" s="91"/>
      <c r="G288" s="91"/>
      <c r="H288" s="75"/>
      <c r="I288" s="75"/>
      <c r="J288" s="75"/>
      <c r="K288" s="109"/>
    </row>
    <row r="289" spans="3:11" x14ac:dyDescent="0.25">
      <c r="C289" s="69"/>
      <c r="D289" s="31"/>
      <c r="E289" s="91"/>
      <c r="F289" s="91"/>
      <c r="G289" s="91"/>
      <c r="H289" s="75"/>
      <c r="I289" s="75"/>
      <c r="J289" s="75"/>
      <c r="K289" s="109"/>
    </row>
    <row r="290" spans="3:11" ht="15.75" x14ac:dyDescent="0.25">
      <c r="C290" s="195" t="s">
        <v>1309</v>
      </c>
      <c r="D290" s="343" t="s">
        <v>2119</v>
      </c>
      <c r="E290" s="91"/>
      <c r="F290" s="91"/>
      <c r="G290" s="91"/>
      <c r="H290" s="75"/>
      <c r="I290" s="75"/>
      <c r="J290" s="75"/>
      <c r="K290" s="109"/>
    </row>
    <row r="291" spans="3:11" ht="18.75" x14ac:dyDescent="0.25">
      <c r="C291" s="202" t="str">
        <f>IFERROR(VLOOKUP(D290,'[3]1. Desarrollo e Innov. Curricu.'!$F:$G,2,FALSE),IFERROR(VLOOKUP(D290,'[3]2. Investigación Científica'!$F:$G,2,FALSE),IFERROR(VLOOKUP(D290,'[3]3. Vinculación Univ. Sociedad'!$F:$G,2,FALSE),IFERROR(VLOOKUP(D290,'[3]4. Docencia y Profesorado Univ.'!$F:$G,2,FALSE),IFERROR(VLOOKUP(D290,'[3]5. Estudiantes y Graduados'!$F:$G,2,FALSE),IFERROR(VLOOKUP(D290,'[3]11. Gestion Administrativa'!$F:$G,2,FALSE),IFERROR(VLOOKUP(D290,'[3]13. Gestión Académica'!$F:$G,2,FALSE),IFERROR(VLOOKUP(D290,'[3]9. Asegura. de la Calid. y M'!$F:$G,2,FALSE),IFERROR(VLOOKUP(D290,'[3]6. Gestión del Conocimiento'!$F:$G,2,FALSE),IFERROR(VLOOKUP(D290,'[3]15. Gobernabilidad y Proceso...'!$F:$G,2,FALSE),IFERROR(VLOOKUP(D290,'[3]12. Gestión del Talento Humano'!$F:$G,2,FALSE),IFERROR(VLOOKUP(D290,'[3]14. Internacional... de la E.S.'!$F:$G,2,FALSE),IFERROR(VLOOKUP(D290,'[3]10. Posgrado'!$F:$G,2,FALSE),IFERROR(VLOOKUP(D290,'[3]17. Gestión TIC'!$F:$G,2,FALSE),IFERROR(VLOOKUP(D290,'[3]16. Desa. del Sistema Educ.Sup.'!$F:$G,2,FALSE),IFERROR(VLOOKUP(D290,'[3]8. Cultura de Inno. Insti...'!$F:$G,2,FALSE),VLOOKUP(D290,'[3]7. Lo Esencial de la Reforma U.'!$F:$G,2,0)))))))))))))))))</f>
        <v>Gestionar la inversión institucional para la ejecución del plan de mejora propuestos por la Maestría en Ordenamiento y Gestión del Territorio, como resultado de su proceso de autoevaluación para acreditación de la calidad.</v>
      </c>
      <c r="D291" s="31"/>
      <c r="E291" s="91"/>
      <c r="F291" s="91"/>
      <c r="G291" s="91"/>
      <c r="H291" s="75"/>
      <c r="I291" s="75"/>
      <c r="J291" s="75"/>
      <c r="K291" s="109"/>
    </row>
    <row r="292" spans="3:11" ht="15.75" thickBot="1" x14ac:dyDescent="0.3">
      <c r="C292" s="424"/>
      <c r="D292" s="424"/>
      <c r="E292" s="424"/>
      <c r="F292" s="91"/>
      <c r="G292" s="75"/>
      <c r="H292" s="75"/>
      <c r="I292" s="75"/>
      <c r="J292" s="424"/>
      <c r="K292" s="424"/>
    </row>
    <row r="293" spans="3:11" ht="30.75" thickBot="1" x14ac:dyDescent="0.3">
      <c r="C293" s="125" t="s">
        <v>1310</v>
      </c>
      <c r="D293" s="125" t="s">
        <v>98</v>
      </c>
      <c r="E293" s="132" t="s">
        <v>1312</v>
      </c>
      <c r="F293" s="131" t="s">
        <v>1313</v>
      </c>
      <c r="G293" s="129" t="s">
        <v>1314</v>
      </c>
      <c r="H293" s="132" t="s">
        <v>1315</v>
      </c>
      <c r="I293" s="129" t="s">
        <v>710</v>
      </c>
      <c r="J293" s="129" t="s">
        <v>1316</v>
      </c>
      <c r="K293" s="129" t="s">
        <v>1317</v>
      </c>
    </row>
    <row r="294" spans="3:11" x14ac:dyDescent="0.25">
      <c r="C294" s="212" t="s">
        <v>1284</v>
      </c>
      <c r="D294" s="213"/>
      <c r="E294" s="211">
        <f>HLOOKUP(C294,$AH$2:$BU$3,2,0)</f>
        <v>620</v>
      </c>
      <c r="F294" s="94">
        <f t="shared" ref="F294:F297" si="21">D294*E294</f>
        <v>0</v>
      </c>
      <c r="G294" s="156"/>
      <c r="H294" s="138"/>
      <c r="I294" s="126" t="e">
        <f>VLOOKUP(H294,[3]Presupuesto!$B$11:$C$565,2,0)</f>
        <v>#N/A</v>
      </c>
      <c r="J294" s="210" t="s">
        <v>80</v>
      </c>
      <c r="K294" s="95" t="s">
        <v>718</v>
      </c>
    </row>
    <row r="295" spans="3:11" x14ac:dyDescent="0.25">
      <c r="C295" s="137" t="s">
        <v>2120</v>
      </c>
      <c r="D295" s="154">
        <v>1</v>
      </c>
      <c r="E295" s="119">
        <v>10000</v>
      </c>
      <c r="F295" s="94">
        <f t="shared" si="21"/>
        <v>10000</v>
      </c>
      <c r="G295" s="156" t="s">
        <v>711</v>
      </c>
      <c r="H295" s="138" t="s">
        <v>307</v>
      </c>
      <c r="I295" s="126" t="str">
        <f>VLOOKUP(H295,[3]Presupuesto!$B$11:$C$565,2,0)</f>
        <v>IMPRENTA Y PUBLICIDAD Y REPRODUC.</v>
      </c>
      <c r="J295" s="95" t="s">
        <v>49</v>
      </c>
      <c r="K295" s="95" t="s">
        <v>719</v>
      </c>
    </row>
    <row r="296" spans="3:11" x14ac:dyDescent="0.25">
      <c r="C296" s="137"/>
      <c r="D296" s="154"/>
      <c r="E296" s="119"/>
      <c r="F296" s="94">
        <f t="shared" si="21"/>
        <v>0</v>
      </c>
      <c r="G296" s="156"/>
      <c r="H296" s="138"/>
      <c r="I296" s="126"/>
      <c r="J296" s="95"/>
      <c r="K296" s="95"/>
    </row>
    <row r="297" spans="3:11" ht="15.75" thickBot="1" x14ac:dyDescent="0.3">
      <c r="C297" s="143"/>
      <c r="D297" s="155"/>
      <c r="E297" s="100"/>
      <c r="F297" s="102">
        <f t="shared" si="21"/>
        <v>0</v>
      </c>
      <c r="G297" s="157"/>
      <c r="H297" s="144"/>
      <c r="I297" s="128"/>
      <c r="J297" s="103"/>
      <c r="K297" s="120"/>
    </row>
    <row r="298" spans="3:11" x14ac:dyDescent="0.25">
      <c r="C298" s="424"/>
      <c r="D298" s="424"/>
      <c r="E298" s="424"/>
      <c r="F298" s="424"/>
      <c r="G298" s="413"/>
      <c r="H298" s="424"/>
      <c r="I298" s="424"/>
      <c r="J298" s="424"/>
      <c r="K298" s="424"/>
    </row>
    <row r="299" spans="3:11" ht="15.75" thickBot="1" x14ac:dyDescent="0.3">
      <c r="C299" s="424"/>
      <c r="D299" s="424"/>
      <c r="E299" s="424"/>
      <c r="F299" s="424"/>
      <c r="G299" s="413"/>
      <c r="H299" s="424"/>
      <c r="I299" s="424"/>
      <c r="J299" s="424"/>
      <c r="K299" s="424"/>
    </row>
    <row r="300" spans="3:11" ht="15.75" thickBot="1" x14ac:dyDescent="0.3">
      <c r="C300" s="153" t="s">
        <v>1337</v>
      </c>
      <c r="D300" s="345">
        <f>SUM(F307:F311)</f>
        <v>5000</v>
      </c>
      <c r="E300" s="424"/>
      <c r="F300" s="69"/>
      <c r="G300" s="78"/>
      <c r="H300" s="69"/>
      <c r="I300" s="69"/>
      <c r="J300" s="424"/>
      <c r="K300" s="424"/>
    </row>
    <row r="301" spans="3:11" x14ac:dyDescent="0.25">
      <c r="C301" s="69"/>
      <c r="D301" s="31"/>
      <c r="E301" s="91"/>
      <c r="F301" s="91"/>
      <c r="G301" s="91"/>
      <c r="H301" s="75"/>
      <c r="I301" s="75"/>
      <c r="J301" s="75"/>
      <c r="K301" s="109"/>
    </row>
    <row r="302" spans="3:11" x14ac:dyDescent="0.25">
      <c r="C302" s="69"/>
      <c r="D302" s="31"/>
      <c r="E302" s="91"/>
      <c r="F302" s="91"/>
      <c r="G302" s="91"/>
      <c r="H302" s="75"/>
      <c r="I302" s="75"/>
      <c r="J302" s="75"/>
      <c r="K302" s="109"/>
    </row>
    <row r="303" spans="3:11" ht="15.75" x14ac:dyDescent="0.25">
      <c r="C303" s="195" t="s">
        <v>1309</v>
      </c>
      <c r="D303" s="343" t="s">
        <v>2121</v>
      </c>
      <c r="E303" s="91"/>
      <c r="F303" s="91"/>
      <c r="G303" s="91"/>
      <c r="H303" s="75"/>
      <c r="I303" s="75"/>
      <c r="J303" s="75"/>
      <c r="K303" s="109"/>
    </row>
    <row r="304" spans="3:11" ht="18.75" x14ac:dyDescent="0.25">
      <c r="C304" s="202" t="str">
        <f>IFERROR(VLOOKUP(D303,'[3]1. Desarrollo e Innov. Curricu.'!$F:$G,2,FALSE),IFERROR(VLOOKUP(D303,'[3]2. Investigación Científica'!$F:$G,2,FALSE),IFERROR(VLOOKUP(D303,'[3]3. Vinculación Univ. Sociedad'!$F:$G,2,FALSE),IFERROR(VLOOKUP(D303,'[3]4. Docencia y Profesorado Univ.'!$F:$G,2,FALSE),IFERROR(VLOOKUP(D303,'[3]5. Estudiantes y Graduados'!$F:$G,2,FALSE),IFERROR(VLOOKUP(D303,'[3]11. Gestion Administrativa'!$F:$G,2,FALSE),IFERROR(VLOOKUP(D303,'[3]13. Gestión Académica'!$F:$G,2,FALSE),IFERROR(VLOOKUP(D303,'[3]9. Asegura. de la Calid. y M'!$F:$G,2,FALSE),IFERROR(VLOOKUP(D303,'[3]6. Gestión del Conocimiento'!$F:$G,2,FALSE),IFERROR(VLOOKUP(D303,'[3]15. Gobernabilidad y Proceso...'!$F:$G,2,FALSE),IFERROR(VLOOKUP(D303,'[3]12. Gestión del Talento Humano'!$F:$G,2,FALSE),IFERROR(VLOOKUP(D303,'[3]14. Internacional... de la E.S.'!$F:$G,2,FALSE),IFERROR(VLOOKUP(D303,'[3]10. Posgrado'!$F:$G,2,FALSE),IFERROR(VLOOKUP(D303,'[3]17. Gestión TIC'!$F:$G,2,FALSE),IFERROR(VLOOKUP(D303,'[3]16. Desa. del Sistema Educ.Sup.'!$F:$G,2,FALSE),IFERROR(VLOOKUP(D303,'[3]8. Cultura de Inno. Insti...'!$F:$G,2,FALSE),VLOOKUP(D303,'[3]7. Lo Esencial de la Reforma U.'!$F:$G,2,0)))))))))))))))))</f>
        <v>Colaborar en la gestión para mejorar el espacio físico de aulas, laboratorios, salones de conferencia y oficinas que utilizan los estudiantes y docentes de la Maestría en Ordenamiento y Gestión del Territorio</v>
      </c>
      <c r="D304" s="31"/>
      <c r="E304" s="91"/>
      <c r="F304" s="91"/>
      <c r="G304" s="91"/>
      <c r="H304" s="75"/>
      <c r="I304" s="75"/>
      <c r="J304" s="75"/>
      <c r="K304" s="109"/>
    </row>
    <row r="305" spans="3:11" ht="15.75" thickBot="1" x14ac:dyDescent="0.3">
      <c r="C305" s="424"/>
      <c r="D305" s="424"/>
      <c r="E305" s="424"/>
      <c r="F305" s="91"/>
      <c r="G305" s="75"/>
      <c r="H305" s="75"/>
      <c r="I305" s="75"/>
      <c r="J305" s="424"/>
      <c r="K305" s="424"/>
    </row>
    <row r="306" spans="3:11" ht="30.75" thickBot="1" x14ac:dyDescent="0.3">
      <c r="C306" s="125" t="s">
        <v>1310</v>
      </c>
      <c r="D306" s="125" t="s">
        <v>98</v>
      </c>
      <c r="E306" s="132" t="s">
        <v>1312</v>
      </c>
      <c r="F306" s="131" t="s">
        <v>1313</v>
      </c>
      <c r="G306" s="129" t="s">
        <v>1314</v>
      </c>
      <c r="H306" s="132" t="s">
        <v>1315</v>
      </c>
      <c r="I306" s="129" t="s">
        <v>710</v>
      </c>
      <c r="J306" s="129" t="s">
        <v>1316</v>
      </c>
      <c r="K306" s="129" t="s">
        <v>1317</v>
      </c>
    </row>
    <row r="307" spans="3:11" x14ac:dyDescent="0.25">
      <c r="C307" s="212" t="s">
        <v>1284</v>
      </c>
      <c r="D307" s="213"/>
      <c r="E307" s="211">
        <f>HLOOKUP(C307,$AH$2:$BU$3,2,0)</f>
        <v>620</v>
      </c>
      <c r="F307" s="94">
        <f t="shared" ref="F307:F311" si="22">D307*E307</f>
        <v>0</v>
      </c>
      <c r="G307" s="156"/>
      <c r="H307" s="138"/>
      <c r="I307" s="126" t="e">
        <f>VLOOKUP(H307,[3]Presupuesto!$B$11:$C$565,2,0)</f>
        <v>#N/A</v>
      </c>
      <c r="J307" s="210" t="s">
        <v>80</v>
      </c>
      <c r="K307" s="95" t="s">
        <v>718</v>
      </c>
    </row>
    <row r="308" spans="3:11" x14ac:dyDescent="0.25">
      <c r="C308" s="137" t="s">
        <v>2122</v>
      </c>
      <c r="D308" s="154">
        <v>1</v>
      </c>
      <c r="E308" s="119">
        <v>5000</v>
      </c>
      <c r="F308" s="94">
        <f t="shared" si="22"/>
        <v>5000</v>
      </c>
      <c r="G308" s="156" t="s">
        <v>711</v>
      </c>
      <c r="H308" s="138" t="s">
        <v>469</v>
      </c>
      <c r="I308" s="126" t="str">
        <f>VLOOKUP(H308,[3]Presupuesto!$B$11:$C$565,2,0)</f>
        <v>MUEBLES VARIOS DE OFICINA</v>
      </c>
      <c r="J308" s="95" t="s">
        <v>73</v>
      </c>
      <c r="K308" s="95" t="s">
        <v>719</v>
      </c>
    </row>
    <row r="309" spans="3:11" x14ac:dyDescent="0.25">
      <c r="C309" s="137"/>
      <c r="D309" s="154"/>
      <c r="E309" s="119"/>
      <c r="F309" s="94">
        <f t="shared" si="22"/>
        <v>0</v>
      </c>
      <c r="G309" s="156"/>
      <c r="H309" s="138"/>
      <c r="I309" s="126"/>
      <c r="J309" s="95"/>
      <c r="K309" s="95"/>
    </row>
    <row r="310" spans="3:11" x14ac:dyDescent="0.25">
      <c r="C310" s="141"/>
      <c r="D310" s="147"/>
      <c r="E310" s="115"/>
      <c r="F310" s="94">
        <f t="shared" si="22"/>
        <v>0</v>
      </c>
      <c r="G310" s="156"/>
      <c r="H310" s="142"/>
      <c r="I310" s="126"/>
      <c r="J310" s="95"/>
      <c r="K310" s="95"/>
    </row>
    <row r="311" spans="3:11" ht="15.75" thickBot="1" x14ac:dyDescent="0.3">
      <c r="C311" s="143"/>
      <c r="D311" s="155"/>
      <c r="E311" s="100"/>
      <c r="F311" s="102">
        <f t="shared" si="22"/>
        <v>0</v>
      </c>
      <c r="G311" s="157"/>
      <c r="H311" s="144"/>
      <c r="I311" s="128"/>
      <c r="J311" s="103"/>
      <c r="K311" s="120"/>
    </row>
    <row r="312" spans="3:11" x14ac:dyDescent="0.25">
      <c r="C312" s="424"/>
      <c r="D312" s="424"/>
      <c r="E312" s="424"/>
      <c r="F312" s="424"/>
      <c r="G312" s="413"/>
      <c r="H312" s="424"/>
      <c r="I312" s="424"/>
      <c r="J312" s="424"/>
      <c r="K312" s="424"/>
    </row>
    <row r="313" spans="3:11" ht="15.75" thickBot="1" x14ac:dyDescent="0.3">
      <c r="C313" s="424"/>
      <c r="D313" s="424"/>
      <c r="E313" s="424"/>
      <c r="F313" s="89"/>
      <c r="G313" s="88"/>
      <c r="H313" s="89"/>
      <c r="I313" s="89"/>
      <c r="J313" s="424"/>
      <c r="K313" s="424"/>
    </row>
    <row r="314" spans="3:11" ht="15.75" thickBot="1" x14ac:dyDescent="0.3">
      <c r="C314" s="153" t="s">
        <v>1337</v>
      </c>
      <c r="D314" s="345">
        <f>SUM(F321:F326)</f>
        <v>21756</v>
      </c>
      <c r="E314" s="424"/>
      <c r="F314" s="69"/>
      <c r="G314" s="78"/>
      <c r="H314" s="69"/>
      <c r="I314" s="69"/>
      <c r="J314" s="424"/>
      <c r="K314" s="424"/>
    </row>
    <row r="315" spans="3:11" x14ac:dyDescent="0.25">
      <c r="C315" s="69"/>
      <c r="D315" s="31"/>
      <c r="E315" s="91"/>
      <c r="F315" s="91"/>
      <c r="G315" s="91"/>
      <c r="H315" s="75"/>
      <c r="I315" s="75"/>
      <c r="J315" s="75"/>
      <c r="K315" s="109"/>
    </row>
    <row r="316" spans="3:11" x14ac:dyDescent="0.25">
      <c r="C316" s="69"/>
      <c r="D316" s="31"/>
      <c r="E316" s="91"/>
      <c r="F316" s="91"/>
      <c r="G316" s="91"/>
      <c r="H316" s="75"/>
      <c r="I316" s="75"/>
      <c r="J316" s="75"/>
      <c r="K316" s="109"/>
    </row>
    <row r="317" spans="3:11" ht="15.75" x14ac:dyDescent="0.25">
      <c r="C317" s="195" t="s">
        <v>1309</v>
      </c>
      <c r="D317" s="343" t="s">
        <v>2123</v>
      </c>
      <c r="E317" s="91"/>
      <c r="F317" s="91"/>
      <c r="G317" s="91"/>
      <c r="H317" s="75"/>
      <c r="I317" s="75"/>
      <c r="J317" s="75"/>
      <c r="K317" s="109"/>
    </row>
    <row r="318" spans="3:11" ht="18.75" x14ac:dyDescent="0.25">
      <c r="C318" s="202" t="str">
        <f>IFERROR(VLOOKUP(D317,'[3]1. Desarrollo e Innov. Curricu.'!$F:$G,2,FALSE),IFERROR(VLOOKUP(D317,'[3]2. Investigación Científica'!$F:$G,2,FALSE),IFERROR(VLOOKUP(D317,'[3]3. Vinculación Univ. Sociedad'!$F:$G,2,FALSE),IFERROR(VLOOKUP(D317,'[3]4. Docencia y Profesorado Univ.'!$F:$G,2,FALSE),IFERROR(VLOOKUP(D317,'[3]5. Estudiantes y Graduados'!$F:$G,2,FALSE),IFERROR(VLOOKUP(D317,'[3]11. Gestion Administrativa'!$F:$G,2,FALSE),IFERROR(VLOOKUP(D317,'[3]13. Gestión Académica'!$F:$G,2,FALSE),IFERROR(VLOOKUP(D317,'[3]9. Asegura. de la Calid. y M'!$F:$G,2,FALSE),IFERROR(VLOOKUP(D317,'[3]6. Gestión del Conocimiento'!$F:$G,2,FALSE),IFERROR(VLOOKUP(D317,'[3]15. Gobernabilidad y Proceso...'!$F:$G,2,FALSE),IFERROR(VLOOKUP(D317,'[3]12. Gestión del Talento Humano'!$F:$G,2,FALSE),IFERROR(VLOOKUP(D317,'[3]14. Internacional... de la E.S.'!$F:$G,2,FALSE),IFERROR(VLOOKUP(D317,'[3]10. Posgrado'!$F:$G,2,FALSE),IFERROR(VLOOKUP(D317,'[3]17. Gestión TIC'!$F:$G,2,FALSE),IFERROR(VLOOKUP(D317,'[3]16. Desa. del Sistema Educ.Sup.'!$F:$G,2,FALSE),IFERROR(VLOOKUP(D317,'[3]8. Cultura de Inno. Insti...'!$F:$G,2,FALSE),VLOOKUP(D317,'[3]7. Lo Esencial de la Reforma U.'!$F:$G,2,0)))))))))))))))))</f>
        <v xml:space="preserve">Fortalecer las colecciones bibliográficas y centros de documentación de la Maestría en Ordenamiento y Gestión del Territorio, así como gestionar y mantener acceso al sistema virtual para la obtención de documentos y materiales de trabajo en línea por parte de profesores y estudiantes. </v>
      </c>
      <c r="D318" s="31"/>
      <c r="E318" s="91"/>
      <c r="F318" s="91"/>
      <c r="G318" s="91"/>
      <c r="H318" s="75"/>
      <c r="I318" s="75"/>
      <c r="J318" s="75"/>
      <c r="K318" s="109"/>
    </row>
    <row r="319" spans="3:11" ht="15.75" thickBot="1" x14ac:dyDescent="0.3">
      <c r="C319" s="424"/>
      <c r="D319" s="424"/>
      <c r="E319" s="424"/>
      <c r="F319" s="91"/>
      <c r="G319" s="75"/>
      <c r="H319" s="75"/>
      <c r="I319" s="75"/>
      <c r="J319" s="424"/>
      <c r="K319" s="424"/>
    </row>
    <row r="320" spans="3:11" ht="30.75" thickBot="1" x14ac:dyDescent="0.3">
      <c r="C320" s="125" t="s">
        <v>1310</v>
      </c>
      <c r="D320" s="125" t="s">
        <v>98</v>
      </c>
      <c r="E320" s="132" t="s">
        <v>1312</v>
      </c>
      <c r="F320" s="131" t="s">
        <v>1313</v>
      </c>
      <c r="G320" s="129" t="s">
        <v>1314</v>
      </c>
      <c r="H320" s="132" t="s">
        <v>1315</v>
      </c>
      <c r="I320" s="129" t="s">
        <v>710</v>
      </c>
      <c r="J320" s="129" t="s">
        <v>1316</v>
      </c>
      <c r="K320" s="129" t="s">
        <v>1317</v>
      </c>
    </row>
    <row r="321" spans="3:11" x14ac:dyDescent="0.25">
      <c r="C321" s="212" t="s">
        <v>1284</v>
      </c>
      <c r="D321" s="213"/>
      <c r="E321" s="211">
        <f>HLOOKUP(C321,$AH$2:$BU$3,2,0)</f>
        <v>620</v>
      </c>
      <c r="F321" s="94">
        <f t="shared" ref="F321:F326" si="23">D321*E321</f>
        <v>0</v>
      </c>
      <c r="G321" s="156"/>
      <c r="H321" s="138"/>
      <c r="I321" s="126" t="e">
        <f>VLOOKUP(H321,[3]Presupuesto!$B$11:$C$565,2,0)</f>
        <v>#N/A</v>
      </c>
      <c r="J321" s="210" t="s">
        <v>80</v>
      </c>
      <c r="K321" s="95" t="s">
        <v>718</v>
      </c>
    </row>
    <row r="322" spans="3:11" x14ac:dyDescent="0.25">
      <c r="C322" s="137" t="s">
        <v>2124</v>
      </c>
      <c r="D322" s="154">
        <v>1</v>
      </c>
      <c r="E322" s="119">
        <v>21756</v>
      </c>
      <c r="F322" s="94">
        <f t="shared" si="23"/>
        <v>21756</v>
      </c>
      <c r="G322" s="156" t="s">
        <v>711</v>
      </c>
      <c r="H322" s="138" t="s">
        <v>497</v>
      </c>
      <c r="I322" s="126" t="str">
        <f>VLOOKUP(H322,[3]Presupuesto!$B$11:$C$565,2,0)</f>
        <v>LIBROS, REVISTAS Y OTROS ELEMENTOS COLECCIONABLES</v>
      </c>
      <c r="J322" s="95" t="s">
        <v>60</v>
      </c>
      <c r="K322" s="95" t="s">
        <v>719</v>
      </c>
    </row>
    <row r="323" spans="3:11" x14ac:dyDescent="0.25">
      <c r="C323" s="137"/>
      <c r="D323" s="154"/>
      <c r="E323" s="119"/>
      <c r="F323" s="94">
        <f t="shared" si="23"/>
        <v>0</v>
      </c>
      <c r="G323" s="156"/>
      <c r="H323" s="138"/>
      <c r="I323" s="126"/>
      <c r="J323" s="95"/>
      <c r="K323" s="95"/>
    </row>
    <row r="324" spans="3:11" x14ac:dyDescent="0.25">
      <c r="C324" s="137"/>
      <c r="D324" s="154"/>
      <c r="E324" s="119"/>
      <c r="F324" s="94">
        <f t="shared" si="23"/>
        <v>0</v>
      </c>
      <c r="G324" s="156"/>
      <c r="H324" s="138"/>
      <c r="I324" s="126"/>
      <c r="J324" s="95"/>
      <c r="K324" s="95"/>
    </row>
    <row r="325" spans="3:11" x14ac:dyDescent="0.25">
      <c r="C325" s="141"/>
      <c r="D325" s="147"/>
      <c r="E325" s="115"/>
      <c r="F325" s="94">
        <f t="shared" si="23"/>
        <v>0</v>
      </c>
      <c r="G325" s="156"/>
      <c r="H325" s="142"/>
      <c r="I325" s="126"/>
      <c r="J325" s="95"/>
      <c r="K325" s="95"/>
    </row>
    <row r="326" spans="3:11" ht="15.75" thickBot="1" x14ac:dyDescent="0.3">
      <c r="C326" s="143"/>
      <c r="D326" s="155"/>
      <c r="E326" s="100"/>
      <c r="F326" s="102">
        <f t="shared" si="23"/>
        <v>0</v>
      </c>
      <c r="G326" s="157"/>
      <c r="H326" s="144"/>
      <c r="I326" s="128"/>
      <c r="J326" s="103"/>
      <c r="K326" s="120"/>
    </row>
    <row r="327" spans="3:11" x14ac:dyDescent="0.25">
      <c r="C327" s="424"/>
      <c r="D327" s="424"/>
      <c r="E327" s="424"/>
      <c r="F327" s="424"/>
      <c r="G327" s="413"/>
      <c r="H327" s="424"/>
      <c r="I327" s="424"/>
      <c r="J327" s="424"/>
      <c r="K327" s="424"/>
    </row>
    <row r="328" spans="3:11" ht="15.75" thickBot="1" x14ac:dyDescent="0.3">
      <c r="C328" s="424"/>
      <c r="D328" s="424"/>
      <c r="E328" s="424"/>
      <c r="F328" s="424"/>
      <c r="G328" s="413"/>
      <c r="H328" s="424"/>
      <c r="I328" s="424"/>
      <c r="J328" s="424"/>
      <c r="K328" s="424"/>
    </row>
    <row r="329" spans="3:11" ht="15.75" thickBot="1" x14ac:dyDescent="0.3">
      <c r="C329" s="153" t="s">
        <v>1337</v>
      </c>
      <c r="D329" s="345">
        <f>SUM(F336:F341)</f>
        <v>150000</v>
      </c>
      <c r="E329" s="424"/>
      <c r="F329" s="69"/>
      <c r="G329" s="78"/>
      <c r="H329" s="69"/>
      <c r="I329" s="69"/>
      <c r="J329" s="424"/>
      <c r="K329" s="424"/>
    </row>
    <row r="330" spans="3:11" x14ac:dyDescent="0.25">
      <c r="C330" s="69"/>
      <c r="D330" s="31"/>
      <c r="E330" s="91"/>
      <c r="F330" s="91"/>
      <c r="G330" s="91"/>
      <c r="H330" s="75"/>
      <c r="I330" s="75"/>
      <c r="J330" s="75"/>
      <c r="K330" s="109"/>
    </row>
    <row r="331" spans="3:11" x14ac:dyDescent="0.25">
      <c r="C331" s="69"/>
      <c r="D331" s="31"/>
      <c r="E331" s="91"/>
      <c r="F331" s="91"/>
      <c r="G331" s="91"/>
      <c r="H331" s="75"/>
      <c r="I331" s="75"/>
      <c r="J331" s="75"/>
      <c r="K331" s="109"/>
    </row>
    <row r="332" spans="3:11" ht="15.75" x14ac:dyDescent="0.25">
      <c r="C332" s="195" t="s">
        <v>1309</v>
      </c>
      <c r="D332" s="343" t="s">
        <v>2121</v>
      </c>
      <c r="E332" s="91"/>
      <c r="F332" s="91"/>
      <c r="G332" s="91"/>
      <c r="H332" s="75"/>
      <c r="I332" s="75"/>
      <c r="J332" s="75"/>
      <c r="K332" s="109"/>
    </row>
    <row r="333" spans="3:11" ht="18.75" x14ac:dyDescent="0.25">
      <c r="C333" s="202" t="str">
        <f>IFERROR(VLOOKUP(D332,'[3]1. Desarrollo e Innov. Curricu.'!$F:$G,2,FALSE),IFERROR(VLOOKUP(D332,'[3]2. Investigación Científica'!$F:$G,2,FALSE),IFERROR(VLOOKUP(D332,'[3]3. Vinculación Univ. Sociedad'!$F:$G,2,FALSE),IFERROR(VLOOKUP(D332,'[3]4. Docencia y Profesorado Univ.'!$F:$G,2,FALSE),IFERROR(VLOOKUP(D332,'[3]5. Estudiantes y Graduados'!$F:$G,2,FALSE),IFERROR(VLOOKUP(D332,'[3]11. Gestion Administrativa'!$F:$G,2,FALSE),IFERROR(VLOOKUP(D332,'[3]13. Gestión Académica'!$F:$G,2,FALSE),IFERROR(VLOOKUP(D332,'[3]9. Asegura. de la Calid. y M'!$F:$G,2,FALSE),IFERROR(VLOOKUP(D332,'[3]6. Gestión del Conocimiento'!$F:$G,2,FALSE),IFERROR(VLOOKUP(D332,'[3]15. Gobernabilidad y Proceso...'!$F:$G,2,FALSE),IFERROR(VLOOKUP(D332,'[3]12. Gestión del Talento Humano'!$F:$G,2,FALSE),IFERROR(VLOOKUP(D332,'[3]14. Internacional... de la E.S.'!$F:$G,2,FALSE),IFERROR(VLOOKUP(D332,'[3]10. Posgrado'!$F:$G,2,FALSE),IFERROR(VLOOKUP(D332,'[3]17. Gestión TIC'!$F:$G,2,FALSE),IFERROR(VLOOKUP(D332,'[3]16. Desa. del Sistema Educ.Sup.'!$F:$G,2,FALSE),IFERROR(VLOOKUP(D332,'[3]8. Cultura de Inno. Insti...'!$F:$G,2,FALSE),VLOOKUP(D332,'[3]7. Lo Esencial de la Reforma U.'!$F:$G,2,0)))))))))))))))))</f>
        <v>Colaborar en la gestión para mejorar el espacio físico de aulas, laboratorios, salones de conferencia y oficinas que utilizan los estudiantes y docentes de la Maestría en Ordenamiento y Gestión del Territorio</v>
      </c>
      <c r="D333" s="31"/>
      <c r="E333" s="91"/>
      <c r="F333" s="91"/>
      <c r="G333" s="91"/>
      <c r="H333" s="75"/>
      <c r="I333" s="75"/>
      <c r="J333" s="75"/>
      <c r="K333" s="109"/>
    </row>
    <row r="334" spans="3:11" ht="15.75" thickBot="1" x14ac:dyDescent="0.3">
      <c r="C334" s="424"/>
      <c r="D334" s="424"/>
      <c r="E334" s="424"/>
      <c r="F334" s="91"/>
      <c r="G334" s="75"/>
      <c r="H334" s="75"/>
      <c r="I334" s="75"/>
      <c r="J334" s="424"/>
      <c r="K334" s="424"/>
    </row>
    <row r="335" spans="3:11" ht="30.75" thickBot="1" x14ac:dyDescent="0.3">
      <c r="C335" s="125" t="s">
        <v>1310</v>
      </c>
      <c r="D335" s="125" t="s">
        <v>98</v>
      </c>
      <c r="E335" s="132" t="s">
        <v>1312</v>
      </c>
      <c r="F335" s="131" t="s">
        <v>1313</v>
      </c>
      <c r="G335" s="129" t="s">
        <v>1314</v>
      </c>
      <c r="H335" s="132" t="s">
        <v>1315</v>
      </c>
      <c r="I335" s="129" t="s">
        <v>710</v>
      </c>
      <c r="J335" s="129" t="s">
        <v>1316</v>
      </c>
      <c r="K335" s="129" t="s">
        <v>1317</v>
      </c>
    </row>
    <row r="336" spans="3:11" x14ac:dyDescent="0.25">
      <c r="C336" s="212" t="s">
        <v>1284</v>
      </c>
      <c r="D336" s="213"/>
      <c r="E336" s="211">
        <f>HLOOKUP(C336,$AH$2:$BU$3,2,0)</f>
        <v>620</v>
      </c>
      <c r="F336" s="94">
        <f t="shared" ref="F336:F341" si="24">D336*E336</f>
        <v>0</v>
      </c>
      <c r="G336" s="156"/>
      <c r="H336" s="138"/>
      <c r="I336" s="126" t="e">
        <f>VLOOKUP(H336,[3]Presupuesto!$B$11:$C$565,2,0)</f>
        <v>#N/A</v>
      </c>
      <c r="J336" s="210" t="s">
        <v>80</v>
      </c>
      <c r="K336" s="95" t="s">
        <v>718</v>
      </c>
    </row>
    <row r="337" spans="3:11" x14ac:dyDescent="0.25">
      <c r="C337" s="137" t="s">
        <v>2125</v>
      </c>
      <c r="D337" s="154">
        <v>5</v>
      </c>
      <c r="E337" s="119">
        <v>30000</v>
      </c>
      <c r="F337" s="94">
        <f t="shared" si="24"/>
        <v>150000</v>
      </c>
      <c r="G337" s="156" t="s">
        <v>711</v>
      </c>
      <c r="H337" s="138" t="s">
        <v>487</v>
      </c>
      <c r="I337" s="126" t="str">
        <f>VLOOKUP(H337,[3]Presupuesto!$B$11:$C$565,2,0)</f>
        <v>EQUIPO DE COMPUTACION</v>
      </c>
      <c r="J337" s="95" t="s">
        <v>73</v>
      </c>
      <c r="K337" s="95" t="s">
        <v>719</v>
      </c>
    </row>
    <row r="338" spans="3:11" x14ac:dyDescent="0.25">
      <c r="C338" s="137"/>
      <c r="D338" s="154"/>
      <c r="E338" s="119"/>
      <c r="F338" s="94">
        <f t="shared" si="24"/>
        <v>0</v>
      </c>
      <c r="G338" s="156"/>
      <c r="H338" s="138"/>
      <c r="I338" s="126"/>
      <c r="J338" s="95"/>
      <c r="K338" s="95"/>
    </row>
    <row r="339" spans="3:11" x14ac:dyDescent="0.25">
      <c r="C339" s="137"/>
      <c r="D339" s="154"/>
      <c r="E339" s="119"/>
      <c r="F339" s="94">
        <f t="shared" si="24"/>
        <v>0</v>
      </c>
      <c r="G339" s="156"/>
      <c r="H339" s="138"/>
      <c r="I339" s="126"/>
      <c r="J339" s="95"/>
      <c r="K339" s="95"/>
    </row>
    <row r="340" spans="3:11" x14ac:dyDescent="0.25">
      <c r="C340" s="141"/>
      <c r="D340" s="147"/>
      <c r="E340" s="115"/>
      <c r="F340" s="94">
        <f t="shared" si="24"/>
        <v>0</v>
      </c>
      <c r="G340" s="156"/>
      <c r="H340" s="142"/>
      <c r="I340" s="126"/>
      <c r="J340" s="95"/>
      <c r="K340" s="95"/>
    </row>
    <row r="341" spans="3:11" ht="15.75" thickBot="1" x14ac:dyDescent="0.3">
      <c r="C341" s="143"/>
      <c r="D341" s="155"/>
      <c r="E341" s="100"/>
      <c r="F341" s="102">
        <f t="shared" si="24"/>
        <v>0</v>
      </c>
      <c r="G341" s="157"/>
      <c r="H341" s="144"/>
      <c r="I341" s="128"/>
      <c r="J341" s="103"/>
      <c r="K341" s="120"/>
    </row>
    <row r="342" spans="3:11" x14ac:dyDescent="0.25">
      <c r="C342" s="424"/>
      <c r="D342" s="424"/>
      <c r="E342" s="424"/>
      <c r="F342" s="424"/>
      <c r="G342" s="413"/>
      <c r="H342" s="424"/>
      <c r="I342" s="424"/>
      <c r="J342" s="424"/>
      <c r="K342" s="424"/>
    </row>
    <row r="343" spans="3:11" ht="15.75" thickBot="1" x14ac:dyDescent="0.3">
      <c r="C343" s="424"/>
      <c r="D343" s="424"/>
      <c r="E343" s="424"/>
      <c r="F343" s="89"/>
      <c r="G343" s="88"/>
      <c r="H343" s="89"/>
      <c r="I343" s="89"/>
      <c r="J343" s="424"/>
      <c r="K343" s="424"/>
    </row>
    <row r="344" spans="3:11" ht="15.75" thickBot="1" x14ac:dyDescent="0.3">
      <c r="C344" s="153" t="s">
        <v>1337</v>
      </c>
      <c r="D344" s="345">
        <f>SUM(F351:F356)</f>
        <v>4000</v>
      </c>
      <c r="E344" s="424"/>
      <c r="F344" s="69"/>
      <c r="G344" s="78"/>
      <c r="H344" s="69"/>
      <c r="I344" s="69"/>
      <c r="J344" s="424"/>
      <c r="K344" s="424"/>
    </row>
    <row r="345" spans="3:11" x14ac:dyDescent="0.25">
      <c r="C345" s="69"/>
      <c r="D345" s="31"/>
      <c r="E345" s="91"/>
      <c r="F345" s="91"/>
      <c r="G345" s="91"/>
      <c r="H345" s="75"/>
      <c r="I345" s="75"/>
      <c r="J345" s="75"/>
      <c r="K345" s="109"/>
    </row>
    <row r="346" spans="3:11" x14ac:dyDescent="0.25">
      <c r="C346" s="69"/>
      <c r="D346" s="31"/>
      <c r="E346" s="91"/>
      <c r="F346" s="91"/>
      <c r="G346" s="91"/>
      <c r="H346" s="75"/>
      <c r="I346" s="75"/>
      <c r="J346" s="75"/>
      <c r="K346" s="109"/>
    </row>
    <row r="347" spans="3:11" ht="15.75" x14ac:dyDescent="0.25">
      <c r="C347" s="195" t="s">
        <v>1309</v>
      </c>
      <c r="D347" s="343" t="s">
        <v>2101</v>
      </c>
      <c r="E347" s="91"/>
      <c r="F347" s="91"/>
      <c r="G347" s="91"/>
      <c r="H347" s="75"/>
      <c r="I347" s="75"/>
      <c r="J347" s="75"/>
      <c r="K347" s="109"/>
    </row>
    <row r="348" spans="3:11" ht="18.75" x14ac:dyDescent="0.25">
      <c r="C348" s="202" t="str">
        <f>IFERROR(VLOOKUP(D347,'[3]1. Desarrollo e Innov. Curricu.'!$F:$G,2,FALSE),IFERROR(VLOOKUP(D347,'[3]2. Investigación Científica'!$F:$G,2,FALSE),IFERROR(VLOOKUP(D347,'[3]3. Vinculación Univ. Sociedad'!$F:$G,2,FALSE),IFERROR(VLOOKUP(D347,'[3]4. Docencia y Profesorado Univ.'!$F:$G,2,FALSE),IFERROR(VLOOKUP(D347,'[3]5. Estudiantes y Graduados'!$F:$G,2,FALSE),IFERROR(VLOOKUP(D347,'[3]11. Gestion Administrativa'!$F:$G,2,FALSE),IFERROR(VLOOKUP(D347,'[3]13. Gestión Académica'!$F:$G,2,FALSE),IFERROR(VLOOKUP(D347,'[3]9. Asegura. de la Calid. y M'!$F:$G,2,FALSE),IFERROR(VLOOKUP(D347,'[3]6. Gestión del Conocimiento'!$F:$G,2,FALSE),IFERROR(VLOOKUP(D347,'[3]15. Gobernabilidad y Proceso...'!$F:$G,2,FALSE),IFERROR(VLOOKUP(D347,'[3]12. Gestión del Talento Humano'!$F:$G,2,FALSE),IFERROR(VLOOKUP(D347,'[3]14. Internacional... de la E.S.'!$F:$G,2,FALSE),IFERROR(VLOOKUP(D347,'[3]10. Posgrado'!$F:$G,2,FALSE),IFERROR(VLOOKUP(D347,'[3]17. Gestión TIC'!$F:$G,2,FALSE),IFERROR(VLOOKUP(D347,'[3]16. Desa. del Sistema Educ.Sup.'!$F:$G,2,FALSE),IFERROR(VLOOKUP(D347,'[3]8. Cultura de Inno. Insti...'!$F:$G,2,FALSE),VLOOKUP(D347,'[3]7. Lo Esencial de la Reforma U.'!$F:$G,2,0)))))))))))))))))</f>
        <v xml:space="preserve">Implementar cursos, talleres y otras formas de capacitación y formación del personal docente de la Maestría en Ordenamiento y Gestin del Territorio </v>
      </c>
      <c r="D348" s="31"/>
      <c r="E348" s="91"/>
      <c r="F348" s="91"/>
      <c r="G348" s="91"/>
      <c r="H348" s="75"/>
      <c r="I348" s="75"/>
      <c r="J348" s="75"/>
      <c r="K348" s="109"/>
    </row>
    <row r="349" spans="3:11" ht="15.75" thickBot="1" x14ac:dyDescent="0.3">
      <c r="C349" s="424"/>
      <c r="D349" s="424"/>
      <c r="E349" s="424"/>
      <c r="F349" s="91"/>
      <c r="G349" s="75"/>
      <c r="H349" s="75"/>
      <c r="I349" s="75"/>
      <c r="J349" s="424"/>
      <c r="K349" s="424"/>
    </row>
    <row r="350" spans="3:11" ht="30.75" thickBot="1" x14ac:dyDescent="0.3">
      <c r="C350" s="125" t="s">
        <v>1310</v>
      </c>
      <c r="D350" s="125" t="s">
        <v>98</v>
      </c>
      <c r="E350" s="132" t="s">
        <v>1312</v>
      </c>
      <c r="F350" s="131" t="s">
        <v>1313</v>
      </c>
      <c r="G350" s="129" t="s">
        <v>1314</v>
      </c>
      <c r="H350" s="132" t="s">
        <v>1315</v>
      </c>
      <c r="I350" s="129" t="s">
        <v>710</v>
      </c>
      <c r="J350" s="129" t="s">
        <v>1316</v>
      </c>
      <c r="K350" s="129" t="s">
        <v>1317</v>
      </c>
    </row>
    <row r="351" spans="3:11" x14ac:dyDescent="0.25">
      <c r="C351" s="212" t="s">
        <v>1284</v>
      </c>
      <c r="D351" s="213"/>
      <c r="E351" s="211">
        <f>HLOOKUP(C351,$AH$2:$BU$3,2,0)</f>
        <v>620</v>
      </c>
      <c r="F351" s="94">
        <f t="shared" ref="F351:F356" si="25">D351*E351</f>
        <v>0</v>
      </c>
      <c r="G351" s="156"/>
      <c r="H351" s="138"/>
      <c r="I351" s="126" t="e">
        <f>VLOOKUP(H351,[3]Presupuesto!$B$11:$C$565,2,0)</f>
        <v>#N/A</v>
      </c>
      <c r="J351" s="210" t="s">
        <v>80</v>
      </c>
      <c r="K351" s="95" t="s">
        <v>718</v>
      </c>
    </row>
    <row r="352" spans="3:11" x14ac:dyDescent="0.25">
      <c r="C352" s="137" t="s">
        <v>1320</v>
      </c>
      <c r="D352" s="154">
        <v>1</v>
      </c>
      <c r="E352" s="119">
        <v>4000</v>
      </c>
      <c r="F352" s="94">
        <f t="shared" si="25"/>
        <v>4000</v>
      </c>
      <c r="G352" s="156" t="s">
        <v>711</v>
      </c>
      <c r="H352" s="138" t="s">
        <v>360</v>
      </c>
      <c r="I352" s="126" t="str">
        <f>VLOOKUP(H352,[3]Presupuesto!$B$11:$C$565,2,0)</f>
        <v>ALIMENTOS B EBIDAS PARA PERSONAS</v>
      </c>
      <c r="J352" s="95" t="s">
        <v>81</v>
      </c>
      <c r="K352" s="95" t="s">
        <v>719</v>
      </c>
    </row>
    <row r="353" spans="3:11" x14ac:dyDescent="0.25">
      <c r="C353" s="137"/>
      <c r="D353" s="154"/>
      <c r="E353" s="119"/>
      <c r="F353" s="94">
        <f t="shared" si="25"/>
        <v>0</v>
      </c>
      <c r="G353" s="156"/>
      <c r="H353" s="138"/>
      <c r="I353" s="126"/>
      <c r="J353" s="95"/>
      <c r="K353" s="95"/>
    </row>
    <row r="354" spans="3:11" x14ac:dyDescent="0.25">
      <c r="C354" s="137"/>
      <c r="D354" s="154"/>
      <c r="E354" s="119"/>
      <c r="F354" s="94">
        <f t="shared" si="25"/>
        <v>0</v>
      </c>
      <c r="G354" s="156"/>
      <c r="H354" s="138"/>
      <c r="I354" s="126"/>
      <c r="J354" s="95"/>
      <c r="K354" s="95"/>
    </row>
    <row r="355" spans="3:11" x14ac:dyDescent="0.25">
      <c r="C355" s="141"/>
      <c r="D355" s="147"/>
      <c r="E355" s="115"/>
      <c r="F355" s="94">
        <f t="shared" si="25"/>
        <v>0</v>
      </c>
      <c r="G355" s="156"/>
      <c r="H355" s="142"/>
      <c r="I355" s="126"/>
      <c r="J355" s="95"/>
      <c r="K355" s="95"/>
    </row>
    <row r="356" spans="3:11" ht="15.75" thickBot="1" x14ac:dyDescent="0.3">
      <c r="C356" s="143"/>
      <c r="D356" s="155"/>
      <c r="E356" s="100"/>
      <c r="F356" s="102">
        <f t="shared" si="25"/>
        <v>0</v>
      </c>
      <c r="G356" s="157"/>
      <c r="H356" s="144"/>
      <c r="I356" s="128"/>
      <c r="J356" s="103"/>
      <c r="K356" s="120"/>
    </row>
    <row r="357" spans="3:11" x14ac:dyDescent="0.25">
      <c r="C357" s="424"/>
      <c r="D357" s="424"/>
      <c r="E357" s="424"/>
      <c r="F357" s="424"/>
      <c r="G357" s="413"/>
      <c r="H357" s="424"/>
      <c r="I357" s="424"/>
      <c r="J357" s="424"/>
      <c r="K357" s="424"/>
    </row>
    <row r="358" spans="3:11" x14ac:dyDescent="0.25">
      <c r="C358" s="732" t="s">
        <v>2126</v>
      </c>
      <c r="D358" s="732"/>
      <c r="E358" s="732"/>
      <c r="F358" s="732"/>
      <c r="G358" s="732"/>
      <c r="H358" s="732"/>
      <c r="I358" s="732"/>
      <c r="J358" s="732"/>
      <c r="K358" s="424"/>
    </row>
    <row r="359" spans="3:11" ht="15.75" thickBot="1" x14ac:dyDescent="0.3">
      <c r="C359" s="424"/>
      <c r="D359" s="424"/>
      <c r="E359" s="424"/>
      <c r="F359" s="424"/>
      <c r="G359" s="413"/>
      <c r="H359" s="424"/>
      <c r="I359" s="424"/>
      <c r="J359" s="424"/>
      <c r="K359" s="424"/>
    </row>
    <row r="360" spans="3:11" ht="15.75" thickBot="1" x14ac:dyDescent="0.3">
      <c r="C360" s="153" t="s">
        <v>1337</v>
      </c>
      <c r="D360" s="345">
        <f>SUM(F367:F373)</f>
        <v>15000</v>
      </c>
      <c r="E360" s="424"/>
      <c r="F360" s="69"/>
      <c r="G360" s="78"/>
      <c r="H360" s="69"/>
      <c r="I360" s="69"/>
      <c r="J360" s="424"/>
      <c r="K360" s="424"/>
    </row>
    <row r="361" spans="3:11" x14ac:dyDescent="0.25">
      <c r="C361" s="69"/>
      <c r="D361" s="31"/>
      <c r="E361" s="91"/>
      <c r="F361" s="91"/>
      <c r="G361" s="91"/>
      <c r="H361" s="75"/>
      <c r="I361" s="75"/>
      <c r="J361" s="75"/>
      <c r="K361" s="109"/>
    </row>
    <row r="362" spans="3:11" x14ac:dyDescent="0.25">
      <c r="C362" s="69"/>
      <c r="D362" s="31"/>
      <c r="E362" s="91"/>
      <c r="F362" s="91"/>
      <c r="G362" s="91"/>
      <c r="H362" s="75"/>
      <c r="I362" s="75"/>
      <c r="J362" s="75"/>
      <c r="K362" s="109"/>
    </row>
    <row r="363" spans="3:11" ht="15.75" x14ac:dyDescent="0.25">
      <c r="C363" s="195" t="s">
        <v>1309</v>
      </c>
      <c r="D363" s="343" t="s">
        <v>2127</v>
      </c>
      <c r="E363" s="91"/>
      <c r="F363" s="91"/>
      <c r="G363" s="91"/>
      <c r="H363" s="75"/>
      <c r="I363" s="75"/>
      <c r="J363" s="75"/>
      <c r="K363" s="109"/>
    </row>
    <row r="364" spans="3:11" ht="18.75" x14ac:dyDescent="0.25">
      <c r="C364" s="202" t="str">
        <f>IFERROR(VLOOKUP(D363,'[3]1. Desarrollo e Innov. Curricu.'!$F:$G,2,FALSE),IFERROR(VLOOKUP(D363,'[3]2. Investigación Científica'!$F:$G,2,FALSE),IFERROR(VLOOKUP(D363,'[3]3. Vinculación Univ. Sociedad'!$F:$G,2,FALSE),IFERROR(VLOOKUP(D363,'[3]4. Docencia y Profesorado Univ.'!$F:$G,2,FALSE),IFERROR(VLOOKUP(D363,'[3]5. Estudiantes y Graduados'!$F:$G,2,FALSE),IFERROR(VLOOKUP(D363,'[3]11. Gestion Administrativa'!$F:$G,2,FALSE),IFERROR(VLOOKUP(D363,'[3]13. Gestión Académica'!$F:$G,2,FALSE),IFERROR(VLOOKUP(D363,'[3]9. Asegura. de la Calid. y M'!$F:$G,2,FALSE),IFERROR(VLOOKUP(D363,'[3]6. Gestión del Conocimiento'!$F:$G,2,FALSE),IFERROR(VLOOKUP(D363,'[3]15. Gobernabilidad y Proceso...'!$F:$G,2,FALSE),IFERROR(VLOOKUP(D363,'[3]12. Gestión del Talento Humano'!$F:$G,2,FALSE),IFERROR(VLOOKUP(D363,'[3]14. Internacional... de la E.S.'!$F:$G,2,FALSE),IFERROR(VLOOKUP(D363,'[3]10. Posgrado'!$F:$G,2,FALSE),IFERROR(VLOOKUP(D363,'[3]17. Gestión TIC'!$F:$G,2,FALSE),IFERROR(VLOOKUP(D363,'[3]16. Desa. del Sistema Educ.Sup.'!$F:$G,2,FALSE),IFERROR(VLOOKUP(D363,'[3]8. Cultura de Inno. Insti...'!$F:$G,2,FALSE),VLOOKUP(D363,'[3]7. Lo Esencial de la Reforma U.'!$F:$G,2,0)))))))))))))))))</f>
        <v>Poner en funcionamiento  la  Maestría en Astronomía y Astrofísica con el plan de estudios actualizado.</v>
      </c>
      <c r="D364" s="31"/>
      <c r="E364" s="91"/>
      <c r="F364" s="91"/>
      <c r="G364" s="91"/>
      <c r="H364" s="75"/>
      <c r="I364" s="75"/>
      <c r="J364" s="75"/>
      <c r="K364" s="109"/>
    </row>
    <row r="365" spans="3:11" ht="15.75" thickBot="1" x14ac:dyDescent="0.3">
      <c r="C365" s="424"/>
      <c r="D365" s="424"/>
      <c r="E365" s="424"/>
      <c r="F365" s="91"/>
      <c r="G365" s="75"/>
      <c r="H365" s="75"/>
      <c r="I365" s="75"/>
      <c r="J365" s="424"/>
      <c r="K365" s="424"/>
    </row>
    <row r="366" spans="3:11" ht="30.75" thickBot="1" x14ac:dyDescent="0.3">
      <c r="C366" s="125" t="s">
        <v>1310</v>
      </c>
      <c r="D366" s="125" t="s">
        <v>98</v>
      </c>
      <c r="E366" s="132" t="s">
        <v>1312</v>
      </c>
      <c r="F366" s="131" t="s">
        <v>1313</v>
      </c>
      <c r="G366" s="129" t="s">
        <v>1314</v>
      </c>
      <c r="H366" s="132" t="s">
        <v>1315</v>
      </c>
      <c r="I366" s="129" t="s">
        <v>710</v>
      </c>
      <c r="J366" s="129" t="s">
        <v>1316</v>
      </c>
      <c r="K366" s="129" t="s">
        <v>1317</v>
      </c>
    </row>
    <row r="367" spans="3:11" x14ac:dyDescent="0.25">
      <c r="C367" s="212" t="s">
        <v>1284</v>
      </c>
      <c r="D367" s="213"/>
      <c r="E367" s="211">
        <f>HLOOKUP(C367,$AH$2:$BU$3,2,0)</f>
        <v>620</v>
      </c>
      <c r="F367" s="94">
        <f t="shared" ref="F367:F373" si="26">D367*E367</f>
        <v>0</v>
      </c>
      <c r="G367" s="156"/>
      <c r="H367" s="138"/>
      <c r="I367" s="126" t="e">
        <f>VLOOKUP(H367,[3]Presupuesto!$B$11:$C$565,2,0)</f>
        <v>#N/A</v>
      </c>
      <c r="J367" s="210" t="s">
        <v>80</v>
      </c>
      <c r="K367" s="95" t="s">
        <v>718</v>
      </c>
    </row>
    <row r="368" spans="3:11" x14ac:dyDescent="0.25">
      <c r="C368" s="137"/>
      <c r="D368" s="154"/>
      <c r="E368" s="119"/>
      <c r="F368" s="94">
        <f t="shared" si="26"/>
        <v>0</v>
      </c>
      <c r="G368" s="156"/>
      <c r="H368" s="138"/>
      <c r="I368" s="126" t="e">
        <f>VLOOKUP(H368,[3]Presupuesto!$B$11:$C$565,2,0)</f>
        <v>#N/A</v>
      </c>
      <c r="J368" s="95">
        <f>$J$173</f>
        <v>0</v>
      </c>
      <c r="K368" s="95" t="s">
        <v>719</v>
      </c>
    </row>
    <row r="369" spans="3:11" x14ac:dyDescent="0.25">
      <c r="C369" s="137" t="s">
        <v>2128</v>
      </c>
      <c r="D369" s="154">
        <v>1</v>
      </c>
      <c r="E369" s="119">
        <v>15000</v>
      </c>
      <c r="F369" s="94">
        <f t="shared" si="26"/>
        <v>15000</v>
      </c>
      <c r="G369" s="156" t="s">
        <v>711</v>
      </c>
      <c r="H369" s="138" t="s">
        <v>307</v>
      </c>
      <c r="I369" s="126" t="str">
        <f>VLOOKUP(H369,[3]Presupuesto!$B$11:$C$565,2,0)</f>
        <v>IMPRENTA Y PUBLICIDAD Y REPRODUC.</v>
      </c>
      <c r="J369" s="95" t="s">
        <v>49</v>
      </c>
      <c r="K369" s="95" t="s">
        <v>719</v>
      </c>
    </row>
    <row r="370" spans="3:11" x14ac:dyDescent="0.25">
      <c r="C370" s="137"/>
      <c r="D370" s="154"/>
      <c r="E370" s="119"/>
      <c r="F370" s="94">
        <f t="shared" si="26"/>
        <v>0</v>
      </c>
      <c r="G370" s="156"/>
      <c r="H370" s="138"/>
      <c r="I370" s="126"/>
      <c r="J370" s="95"/>
      <c r="K370" s="95"/>
    </row>
    <row r="371" spans="3:11" x14ac:dyDescent="0.25">
      <c r="C371" s="137"/>
      <c r="D371" s="154"/>
      <c r="E371" s="119"/>
      <c r="F371" s="94">
        <f t="shared" si="26"/>
        <v>0</v>
      </c>
      <c r="G371" s="156"/>
      <c r="H371" s="138"/>
      <c r="I371" s="126"/>
      <c r="J371" s="95"/>
      <c r="K371" s="95"/>
    </row>
    <row r="372" spans="3:11" x14ac:dyDescent="0.25">
      <c r="C372" s="141"/>
      <c r="D372" s="147"/>
      <c r="E372" s="115"/>
      <c r="F372" s="94">
        <f t="shared" si="26"/>
        <v>0</v>
      </c>
      <c r="G372" s="156"/>
      <c r="H372" s="142"/>
      <c r="I372" s="126"/>
      <c r="J372" s="95"/>
      <c r="K372" s="95"/>
    </row>
    <row r="373" spans="3:11" ht="15.75" thickBot="1" x14ac:dyDescent="0.3">
      <c r="C373" s="143"/>
      <c r="D373" s="155"/>
      <c r="E373" s="100"/>
      <c r="F373" s="102">
        <f t="shared" si="26"/>
        <v>0</v>
      </c>
      <c r="G373" s="157"/>
      <c r="H373" s="144"/>
      <c r="I373" s="128"/>
      <c r="J373" s="103"/>
      <c r="K373" s="120"/>
    </row>
    <row r="374" spans="3:11" x14ac:dyDescent="0.25">
      <c r="C374" s="424"/>
      <c r="D374" s="424"/>
      <c r="E374" s="424"/>
      <c r="F374" s="424"/>
      <c r="G374" s="413"/>
      <c r="H374" s="424"/>
      <c r="I374" s="424"/>
      <c r="J374" s="424"/>
      <c r="K374" s="424"/>
    </row>
    <row r="375" spans="3:11" ht="15.75" thickBot="1" x14ac:dyDescent="0.3">
      <c r="C375" s="424"/>
      <c r="D375" s="424"/>
      <c r="E375" s="424"/>
      <c r="F375" s="89"/>
      <c r="G375" s="88"/>
      <c r="H375" s="89"/>
      <c r="I375" s="89"/>
      <c r="J375" s="424"/>
      <c r="K375" s="424"/>
    </row>
    <row r="376" spans="3:11" ht="15.75" thickBot="1" x14ac:dyDescent="0.3">
      <c r="C376" s="153" t="s">
        <v>1337</v>
      </c>
      <c r="D376" s="345">
        <f>SUM(F383:F391)</f>
        <v>1700</v>
      </c>
      <c r="E376" s="424"/>
      <c r="F376" s="69"/>
      <c r="G376" s="78"/>
      <c r="H376" s="69"/>
      <c r="I376" s="69"/>
      <c r="J376" s="424"/>
      <c r="K376" s="424"/>
    </row>
    <row r="377" spans="3:11" x14ac:dyDescent="0.25">
      <c r="C377" s="69"/>
      <c r="D377" s="31"/>
      <c r="E377" s="91"/>
      <c r="F377" s="91"/>
      <c r="G377" s="91"/>
      <c r="H377" s="75"/>
      <c r="I377" s="75"/>
      <c r="J377" s="75"/>
      <c r="K377" s="109"/>
    </row>
    <row r="378" spans="3:11" x14ac:dyDescent="0.25">
      <c r="C378" s="69"/>
      <c r="D378" s="31"/>
      <c r="E378" s="91"/>
      <c r="F378" s="91"/>
      <c r="G378" s="91"/>
      <c r="H378" s="75"/>
      <c r="I378" s="75"/>
      <c r="J378" s="75"/>
      <c r="K378" s="109"/>
    </row>
    <row r="379" spans="3:11" ht="15.75" x14ac:dyDescent="0.25">
      <c r="C379" s="195" t="s">
        <v>1309</v>
      </c>
      <c r="D379" s="343" t="s">
        <v>2129</v>
      </c>
      <c r="E379" s="91"/>
      <c r="F379" s="91"/>
      <c r="G379" s="91"/>
      <c r="H379" s="75"/>
      <c r="I379" s="75"/>
      <c r="J379" s="75"/>
      <c r="K379" s="109"/>
    </row>
    <row r="380" spans="3:11" ht="18.75" x14ac:dyDescent="0.25">
      <c r="C380" s="202" t="str">
        <f>IFERROR(VLOOKUP(D379,'[3]1. Desarrollo e Innov. Curricu.'!$F:$G,2,FALSE),IFERROR(VLOOKUP(D379,'[3]2. Investigación Científica'!$F:$G,2,FALSE),IFERROR(VLOOKUP(D379,'[3]3. Vinculación Univ. Sociedad'!$F:$G,2,FALSE),IFERROR(VLOOKUP(D379,'[3]4. Docencia y Profesorado Univ.'!$F:$G,2,FALSE),IFERROR(VLOOKUP(D379,'[3]5. Estudiantes y Graduados'!$F:$G,2,FALSE),IFERROR(VLOOKUP(D379,'[3]11. Gestion Administrativa'!$F:$G,2,FALSE),IFERROR(VLOOKUP(D379,'[3]13. Gestión Académica'!$F:$G,2,FALSE),IFERROR(VLOOKUP(D379,'[3]9. Asegura. de la Calid. y M'!$F:$G,2,FALSE),IFERROR(VLOOKUP(D379,'[3]6. Gestión del Conocimiento'!$F:$G,2,FALSE),IFERROR(VLOOKUP(D379,'[3]15. Gobernabilidad y Proceso...'!$F:$G,2,FALSE),IFERROR(VLOOKUP(D379,'[3]12. Gestión del Talento Humano'!$F:$G,2,FALSE),IFERROR(VLOOKUP(D379,'[3]14. Internacional... de la E.S.'!$F:$G,2,FALSE),IFERROR(VLOOKUP(D379,'[3]10. Posgrado'!$F:$G,2,FALSE),IFERROR(VLOOKUP(D379,'[3]17. Gestión TIC'!$F:$G,2,FALSE),IFERROR(VLOOKUP(D379,'[3]16. Desa. del Sistema Educ.Sup.'!$F:$G,2,FALSE),IFERROR(VLOOKUP(D379,'[3]8. Cultura de Inno. Insti...'!$F:$G,2,FALSE),VLOOKUP(D379,'[3]7. Lo Esencial de la Reforma U.'!$F:$G,2,0)))))))))))))))))</f>
        <v>Mantener actualizado el Sistema de Estadísticas e Indicadores de la Maestría en Astronomía y Astrofísica.</v>
      </c>
      <c r="D380" s="31"/>
      <c r="E380" s="91"/>
      <c r="F380" s="91"/>
      <c r="G380" s="91"/>
      <c r="H380" s="75"/>
      <c r="I380" s="75"/>
      <c r="J380" s="75"/>
      <c r="K380" s="109"/>
    </row>
    <row r="381" spans="3:11" ht="15.75" thickBot="1" x14ac:dyDescent="0.3">
      <c r="C381" s="424"/>
      <c r="D381" s="424"/>
      <c r="E381" s="424"/>
      <c r="F381" s="91"/>
      <c r="G381" s="75"/>
      <c r="H381" s="75"/>
      <c r="I381" s="75"/>
      <c r="J381" s="424"/>
      <c r="K381" s="424"/>
    </row>
    <row r="382" spans="3:11" ht="30.75" thickBot="1" x14ac:dyDescent="0.3">
      <c r="C382" s="125" t="s">
        <v>1310</v>
      </c>
      <c r="D382" s="125" t="s">
        <v>98</v>
      </c>
      <c r="E382" s="132" t="s">
        <v>1312</v>
      </c>
      <c r="F382" s="131" t="s">
        <v>1313</v>
      </c>
      <c r="G382" s="129" t="s">
        <v>1314</v>
      </c>
      <c r="H382" s="132" t="s">
        <v>1315</v>
      </c>
      <c r="I382" s="129" t="s">
        <v>710</v>
      </c>
      <c r="J382" s="129" t="s">
        <v>1316</v>
      </c>
      <c r="K382" s="129" t="s">
        <v>1317</v>
      </c>
    </row>
    <row r="383" spans="3:11" x14ac:dyDescent="0.25">
      <c r="C383" s="212" t="s">
        <v>1284</v>
      </c>
      <c r="D383" s="213"/>
      <c r="E383" s="211">
        <f>HLOOKUP(C383,$AH$2:$BU$3,2,0)</f>
        <v>620</v>
      </c>
      <c r="F383" s="94">
        <f t="shared" ref="F383:F391" si="27">D383*E383</f>
        <v>0</v>
      </c>
      <c r="G383" s="156"/>
      <c r="H383" s="138"/>
      <c r="I383" s="126" t="e">
        <f>VLOOKUP(H383,[3]Presupuesto!$B$11:$C$565,2,0)</f>
        <v>#N/A</v>
      </c>
      <c r="J383" s="210" t="s">
        <v>80</v>
      </c>
      <c r="K383" s="95" t="s">
        <v>718</v>
      </c>
    </row>
    <row r="384" spans="3:11" x14ac:dyDescent="0.25">
      <c r="C384" s="137"/>
      <c r="D384" s="154"/>
      <c r="E384" s="119"/>
      <c r="F384" s="94">
        <f t="shared" si="27"/>
        <v>0</v>
      </c>
      <c r="G384" s="156"/>
      <c r="H384" s="138"/>
      <c r="I384" s="126" t="e">
        <f>VLOOKUP(H384,[3]Presupuesto!$B$11:$C$565,2,0)</f>
        <v>#N/A</v>
      </c>
      <c r="J384" s="95">
        <f>$J$189</f>
        <v>0</v>
      </c>
      <c r="K384" s="95" t="s">
        <v>719</v>
      </c>
    </row>
    <row r="385" spans="3:11" x14ac:dyDescent="0.25">
      <c r="C385" s="137" t="s">
        <v>2130</v>
      </c>
      <c r="D385" s="154">
        <v>1</v>
      </c>
      <c r="E385" s="119">
        <v>100</v>
      </c>
      <c r="F385" s="94">
        <f t="shared" si="27"/>
        <v>100</v>
      </c>
      <c r="G385" s="156" t="s">
        <v>711</v>
      </c>
      <c r="H385" s="138" t="s">
        <v>383</v>
      </c>
      <c r="I385" s="126" t="str">
        <f>VLOOKUP(H385,[3]Presupuesto!$B$11:$C$565,2,0)</f>
        <v>PRODUCTOS PAPEL Y CARTON</v>
      </c>
      <c r="J385" s="95" t="s">
        <v>49</v>
      </c>
      <c r="K385" s="95" t="s">
        <v>719</v>
      </c>
    </row>
    <row r="386" spans="3:11" x14ac:dyDescent="0.25">
      <c r="C386" s="137" t="s">
        <v>2131</v>
      </c>
      <c r="D386" s="154">
        <v>1</v>
      </c>
      <c r="E386" s="119">
        <v>400</v>
      </c>
      <c r="F386" s="94">
        <f t="shared" si="27"/>
        <v>400</v>
      </c>
      <c r="G386" s="156" t="s">
        <v>711</v>
      </c>
      <c r="H386" s="138" t="s">
        <v>307</v>
      </c>
      <c r="I386" s="126" t="str">
        <f>VLOOKUP(H386,[3]Presupuesto!$B$11:$C$565,2,0)</f>
        <v>IMPRENTA Y PUBLICIDAD Y REPRODUC.</v>
      </c>
      <c r="J386" s="95" t="s">
        <v>49</v>
      </c>
      <c r="K386" s="95" t="s">
        <v>719</v>
      </c>
    </row>
    <row r="387" spans="3:11" x14ac:dyDescent="0.25">
      <c r="C387" s="137" t="s">
        <v>2132</v>
      </c>
      <c r="D387" s="154">
        <v>3</v>
      </c>
      <c r="E387" s="119">
        <v>400</v>
      </c>
      <c r="F387" s="94">
        <f t="shared" si="27"/>
        <v>1200</v>
      </c>
      <c r="G387" s="156" t="s">
        <v>711</v>
      </c>
      <c r="H387" s="138" t="s">
        <v>307</v>
      </c>
      <c r="I387" s="126" t="str">
        <f>VLOOKUP(H387,[3]Presupuesto!$B$11:$C$565,2,0)</f>
        <v>IMPRENTA Y PUBLICIDAD Y REPRODUC.</v>
      </c>
      <c r="J387" s="95" t="s">
        <v>49</v>
      </c>
      <c r="K387" s="95" t="s">
        <v>719</v>
      </c>
    </row>
    <row r="388" spans="3:11" x14ac:dyDescent="0.25">
      <c r="C388" s="137"/>
      <c r="D388" s="154"/>
      <c r="E388" s="119"/>
      <c r="F388" s="94">
        <f t="shared" si="27"/>
        <v>0</v>
      </c>
      <c r="G388" s="156"/>
      <c r="H388" s="138"/>
      <c r="I388" s="126"/>
      <c r="J388" s="95"/>
      <c r="K388" s="95"/>
    </row>
    <row r="389" spans="3:11" x14ac:dyDescent="0.25">
      <c r="C389" s="137"/>
      <c r="D389" s="154"/>
      <c r="E389" s="119"/>
      <c r="F389" s="94">
        <f t="shared" si="27"/>
        <v>0</v>
      </c>
      <c r="G389" s="156"/>
      <c r="H389" s="138"/>
      <c r="I389" s="126"/>
      <c r="J389" s="95"/>
      <c r="K389" s="95"/>
    </row>
    <row r="390" spans="3:11" x14ac:dyDescent="0.25">
      <c r="C390" s="141"/>
      <c r="D390" s="147"/>
      <c r="E390" s="115"/>
      <c r="F390" s="94">
        <f t="shared" si="27"/>
        <v>0</v>
      </c>
      <c r="G390" s="156"/>
      <c r="H390" s="142"/>
      <c r="I390" s="126"/>
      <c r="J390" s="95"/>
      <c r="K390" s="95"/>
    </row>
    <row r="391" spans="3:11" ht="15.75" thickBot="1" x14ac:dyDescent="0.3">
      <c r="C391" s="143"/>
      <c r="D391" s="155"/>
      <c r="E391" s="100"/>
      <c r="F391" s="102">
        <f t="shared" si="27"/>
        <v>0</v>
      </c>
      <c r="G391" s="157"/>
      <c r="H391" s="144"/>
      <c r="I391" s="128"/>
      <c r="J391" s="103"/>
      <c r="K391" s="120"/>
    </row>
    <row r="392" spans="3:11" x14ac:dyDescent="0.25">
      <c r="C392" s="424"/>
      <c r="D392" s="424"/>
      <c r="E392" s="424"/>
      <c r="F392" s="424"/>
      <c r="G392" s="413"/>
      <c r="H392" s="424"/>
      <c r="I392" s="424"/>
      <c r="J392" s="424"/>
      <c r="K392" s="424"/>
    </row>
    <row r="393" spans="3:11" ht="15.75" thickBot="1" x14ac:dyDescent="0.3">
      <c r="C393" s="424"/>
      <c r="D393" s="424"/>
      <c r="E393" s="424"/>
      <c r="F393" s="424"/>
      <c r="G393" s="413"/>
      <c r="H393" s="424"/>
      <c r="I393" s="424"/>
      <c r="J393" s="424"/>
      <c r="K393" s="424"/>
    </row>
    <row r="394" spans="3:11" ht="15.75" thickBot="1" x14ac:dyDescent="0.3">
      <c r="C394" s="153" t="s">
        <v>1337</v>
      </c>
      <c r="D394" s="345">
        <f>SUM(F401:F407)</f>
        <v>20000</v>
      </c>
      <c r="E394" s="424"/>
      <c r="F394" s="69"/>
      <c r="G394" s="78"/>
      <c r="H394" s="69"/>
      <c r="I394" s="69"/>
      <c r="J394" s="424"/>
      <c r="K394" s="424"/>
    </row>
    <row r="395" spans="3:11" x14ac:dyDescent="0.25">
      <c r="C395" s="69"/>
      <c r="D395" s="31"/>
      <c r="E395" s="91"/>
      <c r="F395" s="91"/>
      <c r="G395" s="91"/>
      <c r="H395" s="75"/>
      <c r="I395" s="75"/>
      <c r="J395" s="75"/>
      <c r="K395" s="109"/>
    </row>
    <row r="396" spans="3:11" x14ac:dyDescent="0.25">
      <c r="C396" s="69"/>
      <c r="D396" s="31"/>
      <c r="E396" s="91"/>
      <c r="F396" s="91"/>
      <c r="G396" s="91"/>
      <c r="H396" s="75"/>
      <c r="I396" s="75"/>
      <c r="J396" s="75"/>
      <c r="K396" s="109"/>
    </row>
    <row r="397" spans="3:11" ht="15.75" x14ac:dyDescent="0.25">
      <c r="C397" s="195" t="s">
        <v>1309</v>
      </c>
      <c r="D397" s="343" t="s">
        <v>2133</v>
      </c>
      <c r="E397" s="91"/>
      <c r="F397" s="91"/>
      <c r="G397" s="91"/>
      <c r="H397" s="75"/>
      <c r="I397" s="75"/>
      <c r="J397" s="75"/>
      <c r="K397" s="109"/>
    </row>
    <row r="398" spans="3:11" ht="18.75" x14ac:dyDescent="0.25">
      <c r="C398" s="202" t="str">
        <f>IFERROR(VLOOKUP(D397,'[3]1. Desarrollo e Innov. Curricu.'!$F:$G,2,FALSE),IFERROR(VLOOKUP(D397,'[3]2. Investigación Científica'!$F:$G,2,FALSE),IFERROR(VLOOKUP(D397,'[3]3. Vinculación Univ. Sociedad'!$F:$G,2,FALSE),IFERROR(VLOOKUP(D397,'[3]4. Docencia y Profesorado Univ.'!$F:$G,2,FALSE),IFERROR(VLOOKUP(D397,'[3]5. Estudiantes y Graduados'!$F:$G,2,FALSE),IFERROR(VLOOKUP(D397,'[3]11. Gestion Administrativa'!$F:$G,2,FALSE),IFERROR(VLOOKUP(D397,'[3]13. Gestión Académica'!$F:$G,2,FALSE),IFERROR(VLOOKUP(D397,'[3]9. Asegura. de la Calid. y M'!$F:$G,2,FALSE),IFERROR(VLOOKUP(D397,'[3]6. Gestión del Conocimiento'!$F:$G,2,FALSE),IFERROR(VLOOKUP(D397,'[3]15. Gobernabilidad y Proceso...'!$F:$G,2,FALSE),IFERROR(VLOOKUP(D397,'[3]12. Gestión del Talento Humano'!$F:$G,2,FALSE),IFERROR(VLOOKUP(D397,'[3]14. Internacional... de la E.S.'!$F:$G,2,FALSE),IFERROR(VLOOKUP(D397,'[3]10. Posgrado'!$F:$G,2,FALSE),IFERROR(VLOOKUP(D397,'[3]17. Gestión TIC'!$F:$G,2,FALSE),IFERROR(VLOOKUP(D397,'[3]16. Desa. del Sistema Educ.Sup.'!$F:$G,2,FALSE),IFERROR(VLOOKUP(D397,'[3]8. Cultura de Inno. Insti...'!$F:$G,2,FALSE),VLOOKUP(D397,'[3]7. Lo Esencial de la Reforma U.'!$F:$G,2,0)))))))))))))))))</f>
        <v xml:space="preserve">Gestionar la compra de libros para actualizar las colecciones bibliográficas de la Maestría en Astronomía y Astrofísica. </v>
      </c>
      <c r="D398" s="31"/>
      <c r="E398" s="91"/>
      <c r="F398" s="91"/>
      <c r="G398" s="91"/>
      <c r="H398" s="75"/>
      <c r="I398" s="75"/>
      <c r="J398" s="75"/>
      <c r="K398" s="109"/>
    </row>
    <row r="399" spans="3:11" ht="15.75" thickBot="1" x14ac:dyDescent="0.3">
      <c r="C399" s="424"/>
      <c r="D399" s="424"/>
      <c r="E399" s="424"/>
      <c r="F399" s="91"/>
      <c r="G399" s="75"/>
      <c r="H399" s="75"/>
      <c r="I399" s="75"/>
      <c r="J399" s="424"/>
      <c r="K399" s="424"/>
    </row>
    <row r="400" spans="3:11" ht="30.75" thickBot="1" x14ac:dyDescent="0.3">
      <c r="C400" s="125" t="s">
        <v>1310</v>
      </c>
      <c r="D400" s="125" t="s">
        <v>98</v>
      </c>
      <c r="E400" s="132" t="s">
        <v>1312</v>
      </c>
      <c r="F400" s="131" t="s">
        <v>1313</v>
      </c>
      <c r="G400" s="129" t="s">
        <v>1314</v>
      </c>
      <c r="H400" s="132" t="s">
        <v>1315</v>
      </c>
      <c r="I400" s="129" t="s">
        <v>710</v>
      </c>
      <c r="J400" s="129" t="s">
        <v>1316</v>
      </c>
      <c r="K400" s="129" t="s">
        <v>1317</v>
      </c>
    </row>
    <row r="401" spans="3:11" x14ac:dyDescent="0.25">
      <c r="C401" s="212" t="s">
        <v>1284</v>
      </c>
      <c r="D401" s="213"/>
      <c r="E401" s="211">
        <f>HLOOKUP(C401,$AH$2:$BU$3,2,0)</f>
        <v>620</v>
      </c>
      <c r="F401" s="94">
        <f t="shared" ref="F401:F407" si="28">D401*E401</f>
        <v>0</v>
      </c>
      <c r="G401" s="156"/>
      <c r="H401" s="138"/>
      <c r="I401" s="126" t="e">
        <f>VLOOKUP(H401,[3]Presupuesto!$B$11:$C$565,2,0)</f>
        <v>#N/A</v>
      </c>
      <c r="J401" s="210" t="s">
        <v>80</v>
      </c>
      <c r="K401" s="95" t="s">
        <v>718</v>
      </c>
    </row>
    <row r="402" spans="3:11" x14ac:dyDescent="0.25">
      <c r="C402" s="137"/>
      <c r="D402" s="154"/>
      <c r="E402" s="119"/>
      <c r="F402" s="94">
        <f t="shared" si="28"/>
        <v>0</v>
      </c>
      <c r="G402" s="156"/>
      <c r="H402" s="138"/>
      <c r="I402" s="126" t="e">
        <f>VLOOKUP(H402,[3]Presupuesto!$B$11:$C$565,2,0)</f>
        <v>#N/A</v>
      </c>
      <c r="J402" s="95" t="str">
        <f>$J$207</f>
        <v>Desarrollo e Innovación Curricular</v>
      </c>
      <c r="K402" s="95" t="s">
        <v>719</v>
      </c>
    </row>
    <row r="403" spans="3:11" x14ac:dyDescent="0.25">
      <c r="C403" s="137" t="s">
        <v>2134</v>
      </c>
      <c r="D403" s="154">
        <v>5</v>
      </c>
      <c r="E403" s="119">
        <v>4000</v>
      </c>
      <c r="F403" s="94">
        <f t="shared" si="28"/>
        <v>20000</v>
      </c>
      <c r="G403" s="156" t="s">
        <v>711</v>
      </c>
      <c r="H403" s="138" t="s">
        <v>385</v>
      </c>
      <c r="I403" s="126" t="str">
        <f>VLOOKUP(H403,[3]Presupuesto!$B$11:$C$565,2,0)</f>
        <v>LIBROS, REVISTAS Y PERIODICOS (33500-00)</v>
      </c>
      <c r="J403" s="95" t="s">
        <v>60</v>
      </c>
      <c r="K403" s="95" t="s">
        <v>719</v>
      </c>
    </row>
    <row r="404" spans="3:11" x14ac:dyDescent="0.25">
      <c r="C404" s="137"/>
      <c r="D404" s="154"/>
      <c r="E404" s="119"/>
      <c r="F404" s="94">
        <f t="shared" si="28"/>
        <v>0</v>
      </c>
      <c r="G404" s="156"/>
      <c r="H404" s="138"/>
      <c r="I404" s="126"/>
      <c r="J404" s="95"/>
      <c r="K404" s="95"/>
    </row>
    <row r="405" spans="3:11" x14ac:dyDescent="0.25">
      <c r="C405" s="137"/>
      <c r="D405" s="154"/>
      <c r="E405" s="119"/>
      <c r="F405" s="94">
        <f t="shared" si="28"/>
        <v>0</v>
      </c>
      <c r="G405" s="156"/>
      <c r="H405" s="138"/>
      <c r="I405" s="126"/>
      <c r="J405" s="95"/>
      <c r="K405" s="95"/>
    </row>
    <row r="406" spans="3:11" x14ac:dyDescent="0.25">
      <c r="C406" s="141"/>
      <c r="D406" s="147"/>
      <c r="E406" s="115"/>
      <c r="F406" s="94">
        <f t="shared" si="28"/>
        <v>0</v>
      </c>
      <c r="G406" s="156"/>
      <c r="H406" s="142"/>
      <c r="I406" s="126"/>
      <c r="J406" s="95"/>
      <c r="K406" s="95"/>
    </row>
    <row r="407" spans="3:11" ht="15.75" thickBot="1" x14ac:dyDescent="0.3">
      <c r="C407" s="143"/>
      <c r="D407" s="155"/>
      <c r="E407" s="100"/>
      <c r="F407" s="102">
        <f t="shared" si="28"/>
        <v>0</v>
      </c>
      <c r="G407" s="157"/>
      <c r="H407" s="144"/>
      <c r="I407" s="128"/>
      <c r="J407" s="103"/>
      <c r="K407" s="120"/>
    </row>
    <row r="408" spans="3:11" x14ac:dyDescent="0.25">
      <c r="C408" s="424"/>
      <c r="D408" s="424"/>
      <c r="E408" s="424"/>
      <c r="F408" s="424"/>
      <c r="G408" s="413"/>
      <c r="H408" s="424"/>
      <c r="I408" s="424"/>
      <c r="J408" s="424"/>
      <c r="K408" s="424"/>
    </row>
    <row r="409" spans="3:11" ht="15.75" thickBot="1" x14ac:dyDescent="0.3">
      <c r="C409" s="424"/>
      <c r="D409" s="424"/>
      <c r="E409" s="424"/>
      <c r="F409" s="89"/>
      <c r="G409" s="88"/>
      <c r="H409" s="89"/>
      <c r="I409" s="89"/>
      <c r="J409" s="424"/>
      <c r="K409" s="424"/>
    </row>
    <row r="410" spans="3:11" ht="15.75" thickBot="1" x14ac:dyDescent="0.3">
      <c r="C410" s="153" t="s">
        <v>1337</v>
      </c>
      <c r="D410" s="345">
        <f>SUM(F417:F424)</f>
        <v>64133.93</v>
      </c>
      <c r="E410" s="424"/>
      <c r="F410" s="69"/>
      <c r="G410" s="78"/>
      <c r="H410" s="69"/>
      <c r="I410" s="69"/>
      <c r="J410" s="424"/>
      <c r="K410" s="424"/>
    </row>
    <row r="411" spans="3:11" x14ac:dyDescent="0.25">
      <c r="C411" s="69"/>
      <c r="D411" s="31"/>
      <c r="E411" s="91"/>
      <c r="F411" s="91"/>
      <c r="G411" s="91"/>
      <c r="H411" s="75"/>
      <c r="I411" s="75"/>
      <c r="J411" s="75"/>
      <c r="K411" s="109"/>
    </row>
    <row r="412" spans="3:11" x14ac:dyDescent="0.25">
      <c r="C412" s="69"/>
      <c r="D412" s="31"/>
      <c r="E412" s="91"/>
      <c r="F412" s="91"/>
      <c r="G412" s="91"/>
      <c r="H412" s="75"/>
      <c r="I412" s="75"/>
      <c r="J412" s="75"/>
      <c r="K412" s="109"/>
    </row>
    <row r="413" spans="3:11" ht="15.75" x14ac:dyDescent="0.25">
      <c r="C413" s="195" t="s">
        <v>1309</v>
      </c>
      <c r="D413" s="343" t="s">
        <v>2135</v>
      </c>
      <c r="E413" s="91"/>
      <c r="F413" s="91"/>
      <c r="G413" s="91"/>
      <c r="H413" s="75"/>
      <c r="I413" s="75"/>
      <c r="J413" s="75"/>
      <c r="K413" s="109"/>
    </row>
    <row r="414" spans="3:11" ht="18.75" x14ac:dyDescent="0.25">
      <c r="C414" s="202" t="str">
        <f>IFERROR(VLOOKUP(D413,'[3]1. Desarrollo e Innov. Curricu.'!$F:$G,2,FALSE),IFERROR(VLOOKUP(D413,'[3]2. Investigación Científica'!$F:$G,2,FALSE),IFERROR(VLOOKUP(D413,'[3]3. Vinculación Univ. Sociedad'!$F:$G,2,FALSE),IFERROR(VLOOKUP(D413,'[3]4. Docencia y Profesorado Univ.'!$F:$G,2,FALSE),IFERROR(VLOOKUP(D413,'[3]5. Estudiantes y Graduados'!$F:$G,2,FALSE),IFERROR(VLOOKUP(D413,'[3]11. Gestion Administrativa'!$F:$G,2,FALSE),IFERROR(VLOOKUP(D413,'[3]13. Gestión Académica'!$F:$G,2,FALSE),IFERROR(VLOOKUP(D413,'[3]9. Asegura. de la Calid. y M'!$F:$G,2,FALSE),IFERROR(VLOOKUP(D413,'[3]6. Gestión del Conocimiento'!$F:$G,2,FALSE),IFERROR(VLOOKUP(D413,'[3]15. Gobernabilidad y Proceso...'!$F:$G,2,FALSE),IFERROR(VLOOKUP(D413,'[3]12. Gestión del Talento Humano'!$F:$G,2,FALSE),IFERROR(VLOOKUP(D413,'[3]14. Internacional... de la E.S.'!$F:$G,2,FALSE),IFERROR(VLOOKUP(D413,'[3]10. Posgrado'!$F:$G,2,FALSE),IFERROR(VLOOKUP(D413,'[3]17. Gestión TIC'!$F:$G,2,FALSE),IFERROR(VLOOKUP(D413,'[3]16. Desa. del Sistema Educ.Sup.'!$F:$G,2,FALSE),IFERROR(VLOOKUP(D413,'[3]8. Cultura de Inno. Insti...'!$F:$G,2,FALSE),VLOOKUP(D413,'[3]7. Lo Esencial de la Reforma U.'!$F:$G,2,0)))))))))))))))))</f>
        <v>Gestionar la visita de profesores visitantes para atender algunos espacios de aprendizaje de la Maestría en Astronomía y Astrofísica.</v>
      </c>
      <c r="D414" s="31"/>
      <c r="E414" s="91"/>
      <c r="F414" s="91"/>
      <c r="G414" s="91"/>
      <c r="H414" s="75"/>
      <c r="I414" s="75"/>
      <c r="J414" s="75"/>
      <c r="K414" s="109"/>
    </row>
    <row r="415" spans="3:11" ht="15.75" thickBot="1" x14ac:dyDescent="0.3">
      <c r="C415" s="424"/>
      <c r="D415" s="424"/>
      <c r="E415" s="424"/>
      <c r="F415" s="91"/>
      <c r="G415" s="75"/>
      <c r="H415" s="75"/>
      <c r="I415" s="75"/>
      <c r="J415" s="424"/>
      <c r="K415" s="424"/>
    </row>
    <row r="416" spans="3:11" ht="30.75" thickBot="1" x14ac:dyDescent="0.3">
      <c r="C416" s="125" t="s">
        <v>1310</v>
      </c>
      <c r="D416" s="125" t="s">
        <v>98</v>
      </c>
      <c r="E416" s="132" t="s">
        <v>1312</v>
      </c>
      <c r="F416" s="131" t="s">
        <v>1313</v>
      </c>
      <c r="G416" s="129" t="s">
        <v>1314</v>
      </c>
      <c r="H416" s="132" t="s">
        <v>1315</v>
      </c>
      <c r="I416" s="129" t="s">
        <v>710</v>
      </c>
      <c r="J416" s="129" t="s">
        <v>1316</v>
      </c>
      <c r="K416" s="129" t="s">
        <v>1317</v>
      </c>
    </row>
    <row r="417" spans="3:11" x14ac:dyDescent="0.25">
      <c r="C417" s="212" t="s">
        <v>1284</v>
      </c>
      <c r="D417" s="213"/>
      <c r="E417" s="211">
        <f>HLOOKUP(C417,$AH$2:$BU$3,2,0)</f>
        <v>620</v>
      </c>
      <c r="F417" s="94">
        <f t="shared" ref="F417:F424" si="29">D417*E417</f>
        <v>0</v>
      </c>
      <c r="G417" s="156"/>
      <c r="H417" s="138"/>
      <c r="I417" s="126"/>
      <c r="J417" s="210" t="s">
        <v>80</v>
      </c>
      <c r="K417" s="95"/>
    </row>
    <row r="418" spans="3:11" x14ac:dyDescent="0.25">
      <c r="C418" s="137"/>
      <c r="D418" s="154"/>
      <c r="E418" s="119"/>
      <c r="F418" s="94">
        <f t="shared" si="29"/>
        <v>0</v>
      </c>
      <c r="G418" s="156"/>
      <c r="H418" s="138"/>
      <c r="I418" s="126"/>
      <c r="J418" s="95"/>
      <c r="K418" s="95"/>
    </row>
    <row r="419" spans="3:11" x14ac:dyDescent="0.25">
      <c r="C419" s="137" t="s">
        <v>2136</v>
      </c>
      <c r="D419" s="154">
        <v>1</v>
      </c>
      <c r="E419" s="119">
        <v>18571.43</v>
      </c>
      <c r="F419" s="94">
        <f t="shared" si="29"/>
        <v>18571.43</v>
      </c>
      <c r="G419" s="156" t="s">
        <v>711</v>
      </c>
      <c r="H419" s="138" t="s">
        <v>331</v>
      </c>
      <c r="I419" s="126" t="str">
        <f>VLOOKUP(H419,[3]Presupuesto!$B$11:$C$565,2,0)</f>
        <v>PASAJES AL EXTERIOR</v>
      </c>
      <c r="J419" s="95" t="s">
        <v>73</v>
      </c>
      <c r="K419" s="95" t="s">
        <v>719</v>
      </c>
    </row>
    <row r="420" spans="3:11" x14ac:dyDescent="0.25">
      <c r="C420" s="137" t="s">
        <v>2137</v>
      </c>
      <c r="D420" s="154">
        <v>13.5</v>
      </c>
      <c r="E420" s="119">
        <v>3375</v>
      </c>
      <c r="F420" s="94">
        <f t="shared" si="29"/>
        <v>45562.5</v>
      </c>
      <c r="G420" s="156" t="s">
        <v>711</v>
      </c>
      <c r="H420" s="138" t="s">
        <v>324</v>
      </c>
      <c r="I420" s="126" t="str">
        <f>VLOOKUP(H420,[3]Presupuesto!$B$11:$C$565,2,0)</f>
        <v>OTROS SERVICIOS COMERCIALES Y FINANCIEROS N.C PROYECTO FORTALECIMIENTO ORG. ESTU</v>
      </c>
      <c r="J420" s="95" t="s">
        <v>73</v>
      </c>
      <c r="K420" s="95" t="s">
        <v>719</v>
      </c>
    </row>
    <row r="421" spans="3:11" x14ac:dyDescent="0.25">
      <c r="C421" s="137"/>
      <c r="D421" s="154"/>
      <c r="E421" s="119"/>
      <c r="F421" s="94">
        <f t="shared" si="29"/>
        <v>0</v>
      </c>
      <c r="G421" s="156"/>
      <c r="H421" s="138"/>
      <c r="I421" s="126"/>
      <c r="J421" s="95"/>
      <c r="K421" s="95"/>
    </row>
    <row r="422" spans="3:11" x14ac:dyDescent="0.25">
      <c r="C422" s="137"/>
      <c r="D422" s="154"/>
      <c r="E422" s="119"/>
      <c r="F422" s="94">
        <f t="shared" si="29"/>
        <v>0</v>
      </c>
      <c r="G422" s="156"/>
      <c r="H422" s="138"/>
      <c r="I422" s="126"/>
      <c r="J422" s="95"/>
      <c r="K422" s="95"/>
    </row>
    <row r="423" spans="3:11" x14ac:dyDescent="0.25">
      <c r="C423" s="141"/>
      <c r="D423" s="147"/>
      <c r="E423" s="115"/>
      <c r="F423" s="94">
        <f t="shared" si="29"/>
        <v>0</v>
      </c>
      <c r="G423" s="156"/>
      <c r="H423" s="142"/>
      <c r="I423" s="126"/>
      <c r="J423" s="95"/>
      <c r="K423" s="95"/>
    </row>
    <row r="424" spans="3:11" ht="15.75" thickBot="1" x14ac:dyDescent="0.3">
      <c r="C424" s="143"/>
      <c r="D424" s="155"/>
      <c r="E424" s="100"/>
      <c r="F424" s="102">
        <f t="shared" si="29"/>
        <v>0</v>
      </c>
      <c r="G424" s="157"/>
      <c r="H424" s="144"/>
      <c r="I424" s="128"/>
      <c r="J424" s="103"/>
      <c r="K424" s="120"/>
    </row>
    <row r="425" spans="3:11" x14ac:dyDescent="0.25">
      <c r="C425" s="424"/>
      <c r="D425" s="424"/>
      <c r="E425" s="424"/>
      <c r="F425" s="424"/>
      <c r="G425" s="413"/>
      <c r="H425" s="424"/>
      <c r="I425" s="424"/>
      <c r="J425" s="424"/>
      <c r="K425" s="424"/>
    </row>
    <row r="426" spans="3:11" ht="15.75" thickBot="1" x14ac:dyDescent="0.3">
      <c r="C426" s="424"/>
      <c r="D426" s="424"/>
      <c r="E426" s="424"/>
      <c r="F426" s="424"/>
      <c r="G426" s="413"/>
      <c r="H426" s="424"/>
      <c r="I426" s="424"/>
      <c r="J426" s="424"/>
      <c r="K426" s="424"/>
    </row>
    <row r="427" spans="3:11" ht="15.75" thickBot="1" x14ac:dyDescent="0.3">
      <c r="C427" s="153" t="s">
        <v>1337</v>
      </c>
      <c r="D427" s="345">
        <f>SUM(F434:F441)</f>
        <v>150000</v>
      </c>
      <c r="E427" s="424"/>
      <c r="F427" s="69"/>
      <c r="G427" s="78"/>
      <c r="H427" s="69"/>
      <c r="I427" s="69"/>
      <c r="J427" s="424"/>
      <c r="K427" s="424"/>
    </row>
    <row r="428" spans="3:11" x14ac:dyDescent="0.25">
      <c r="C428" s="69"/>
      <c r="D428" s="31"/>
      <c r="E428" s="91"/>
      <c r="F428" s="91"/>
      <c r="G428" s="91"/>
      <c r="H428" s="75"/>
      <c r="I428" s="75"/>
      <c r="J428" s="75"/>
      <c r="K428" s="109"/>
    </row>
    <row r="429" spans="3:11" x14ac:dyDescent="0.25">
      <c r="C429" s="69"/>
      <c r="D429" s="31"/>
      <c r="E429" s="91"/>
      <c r="F429" s="91"/>
      <c r="G429" s="91"/>
      <c r="H429" s="75"/>
      <c r="I429" s="75"/>
      <c r="J429" s="75"/>
      <c r="K429" s="109"/>
    </row>
    <row r="430" spans="3:11" ht="15.75" x14ac:dyDescent="0.25">
      <c r="C430" s="195" t="s">
        <v>1309</v>
      </c>
      <c r="D430" s="343" t="s">
        <v>2138</v>
      </c>
      <c r="E430" s="91"/>
      <c r="F430" s="91"/>
      <c r="G430" s="91"/>
      <c r="H430" s="75"/>
      <c r="I430" s="75"/>
      <c r="J430" s="75"/>
      <c r="K430" s="109"/>
    </row>
    <row r="431" spans="3:11" ht="18.75" x14ac:dyDescent="0.25">
      <c r="C431" s="202" t="str">
        <f>IFERROR(VLOOKUP(D430,'[3]1. Desarrollo e Innov. Curricu.'!$F:$G,2,FALSE),IFERROR(VLOOKUP(D430,'[3]2. Investigación Científica'!$F:$G,2,FALSE),IFERROR(VLOOKUP(D430,'[3]3. Vinculación Univ. Sociedad'!$F:$G,2,FALSE),IFERROR(VLOOKUP(D430,'[3]4. Docencia y Profesorado Univ.'!$F:$G,2,FALSE),IFERROR(VLOOKUP(D430,'[3]5. Estudiantes y Graduados'!$F:$G,2,FALSE),IFERROR(VLOOKUP(D430,'[3]11. Gestion Administrativa'!$F:$G,2,FALSE),IFERROR(VLOOKUP(D430,'[3]13. Gestión Académica'!$F:$G,2,FALSE),IFERROR(VLOOKUP(D430,'[3]9. Asegura. de la Calid. y M'!$F:$G,2,FALSE),IFERROR(VLOOKUP(D430,'[3]6. Gestión del Conocimiento'!$F:$G,2,FALSE),IFERROR(VLOOKUP(D430,'[3]15. Gobernabilidad y Proceso...'!$F:$G,2,FALSE),IFERROR(VLOOKUP(D430,'[3]12. Gestión del Talento Humano'!$F:$G,2,FALSE),IFERROR(VLOOKUP(D430,'[3]14. Internacional... de la E.S.'!$F:$G,2,FALSE),IFERROR(VLOOKUP(D430,'[3]10. Posgrado'!$F:$G,2,FALSE),IFERROR(VLOOKUP(D430,'[3]17. Gestión TIC'!$F:$G,2,FALSE),IFERROR(VLOOKUP(D430,'[3]16. Desa. del Sistema Educ.Sup.'!$F:$G,2,FALSE),IFERROR(VLOOKUP(D430,'[3]8. Cultura de Inno. Insti...'!$F:$G,2,FALSE),VLOOKUP(D430,'[3]7. Lo Esencial de la Reforma U.'!$F:$G,2,0)))))))))))))))))</f>
        <v>Gestionar el nombramiento del coordinador académico y el coordinador de Investigación Vinculación de la Maestría en Astronomía y Astrofísica</v>
      </c>
      <c r="D431" s="31"/>
      <c r="E431" s="91"/>
      <c r="F431" s="91"/>
      <c r="G431" s="91"/>
      <c r="H431" s="75"/>
      <c r="I431" s="75"/>
      <c r="J431" s="75"/>
      <c r="K431" s="109"/>
    </row>
    <row r="432" spans="3:11" ht="15.75" thickBot="1" x14ac:dyDescent="0.3">
      <c r="C432" s="424"/>
      <c r="D432" s="424"/>
      <c r="E432" s="424"/>
      <c r="F432" s="91"/>
      <c r="G432" s="75"/>
      <c r="H432" s="75"/>
      <c r="I432" s="75"/>
      <c r="J432" s="424"/>
      <c r="K432" s="424"/>
    </row>
    <row r="433" spans="3:11" ht="30.75" thickBot="1" x14ac:dyDescent="0.3">
      <c r="C433" s="125" t="s">
        <v>1310</v>
      </c>
      <c r="D433" s="125" t="s">
        <v>98</v>
      </c>
      <c r="E433" s="132" t="s">
        <v>1312</v>
      </c>
      <c r="F433" s="131" t="s">
        <v>1313</v>
      </c>
      <c r="G433" s="129" t="s">
        <v>1314</v>
      </c>
      <c r="H433" s="132" t="s">
        <v>1315</v>
      </c>
      <c r="I433" s="129" t="s">
        <v>710</v>
      </c>
      <c r="J433" s="129" t="s">
        <v>1316</v>
      </c>
      <c r="K433" s="129" t="s">
        <v>1317</v>
      </c>
    </row>
    <row r="434" spans="3:11" x14ac:dyDescent="0.25">
      <c r="C434" s="212" t="s">
        <v>1284</v>
      </c>
      <c r="D434" s="213"/>
      <c r="E434" s="211">
        <f>HLOOKUP(C434,$AH$2:$BU$3,2,0)</f>
        <v>620</v>
      </c>
      <c r="F434" s="94">
        <f t="shared" ref="F434:F441" si="30">D434*E434</f>
        <v>0</v>
      </c>
      <c r="G434" s="156"/>
      <c r="H434" s="138"/>
      <c r="I434" s="126" t="e">
        <f>VLOOKUP(H434,[3]Presupuesto!$B$11:$C$565,2,0)</f>
        <v>#N/A</v>
      </c>
      <c r="J434" s="210" t="s">
        <v>80</v>
      </c>
      <c r="K434" s="95" t="s">
        <v>718</v>
      </c>
    </row>
    <row r="435" spans="3:11" x14ac:dyDescent="0.25">
      <c r="C435" s="137"/>
      <c r="D435" s="154"/>
      <c r="E435" s="119"/>
      <c r="F435" s="94">
        <f t="shared" si="30"/>
        <v>0</v>
      </c>
      <c r="G435" s="156"/>
      <c r="H435" s="138"/>
      <c r="I435" s="126" t="e">
        <f>VLOOKUP(H435,[3]Presupuesto!$B$11:$C$565,2,0)</f>
        <v>#N/A</v>
      </c>
      <c r="J435" s="95" t="str">
        <f>$J$240</f>
        <v>Gestión Administrativa y  financiera en apoyo al Desarrollo Académico</v>
      </c>
      <c r="K435" s="95" t="s">
        <v>719</v>
      </c>
    </row>
    <row r="436" spans="3:11" x14ac:dyDescent="0.25">
      <c r="C436" s="137" t="s">
        <v>2139</v>
      </c>
      <c r="D436" s="154">
        <v>1</v>
      </c>
      <c r="E436" s="119">
        <v>75000</v>
      </c>
      <c r="F436" s="94">
        <f t="shared" si="30"/>
        <v>75000</v>
      </c>
      <c r="G436" s="156" t="s">
        <v>711</v>
      </c>
      <c r="H436" s="138" t="s">
        <v>149</v>
      </c>
      <c r="I436" s="126" t="str">
        <f>VLOOKUP(H436,[3]Presupuesto!$B$11:$C$565,2,0)</f>
        <v>SUELDOS Y SALARIOS BASICOS (11100-00)</v>
      </c>
      <c r="J436" s="95" t="s">
        <v>73</v>
      </c>
      <c r="K436" s="95" t="s">
        <v>719</v>
      </c>
    </row>
    <row r="437" spans="3:11" x14ac:dyDescent="0.25">
      <c r="C437" s="137" t="s">
        <v>2140</v>
      </c>
      <c r="D437" s="154">
        <v>1</v>
      </c>
      <c r="E437" s="119">
        <v>75000</v>
      </c>
      <c r="F437" s="94">
        <f t="shared" si="30"/>
        <v>75000</v>
      </c>
      <c r="G437" s="156" t="s">
        <v>711</v>
      </c>
      <c r="H437" s="138" t="s">
        <v>149</v>
      </c>
      <c r="I437" s="126" t="str">
        <f>VLOOKUP(H437,[3]Presupuesto!$B$11:$C$565,2,0)</f>
        <v>SUELDOS Y SALARIOS BASICOS (11100-00)</v>
      </c>
      <c r="J437" s="95" t="s">
        <v>73</v>
      </c>
      <c r="K437" s="95" t="s">
        <v>719</v>
      </c>
    </row>
    <row r="438" spans="3:11" x14ac:dyDescent="0.25">
      <c r="C438" s="137"/>
      <c r="D438" s="154"/>
      <c r="E438" s="119"/>
      <c r="F438" s="94">
        <f t="shared" si="30"/>
        <v>0</v>
      </c>
      <c r="G438" s="156"/>
      <c r="H438" s="138"/>
      <c r="I438" s="126"/>
      <c r="J438" s="95"/>
      <c r="K438" s="95"/>
    </row>
    <row r="439" spans="3:11" x14ac:dyDescent="0.25">
      <c r="C439" s="137"/>
      <c r="D439" s="154"/>
      <c r="E439" s="119"/>
      <c r="F439" s="94">
        <f t="shared" si="30"/>
        <v>0</v>
      </c>
      <c r="G439" s="156"/>
      <c r="H439" s="138"/>
      <c r="I439" s="126"/>
      <c r="J439" s="95"/>
      <c r="K439" s="95"/>
    </row>
    <row r="440" spans="3:11" x14ac:dyDescent="0.25">
      <c r="C440" s="141"/>
      <c r="D440" s="147"/>
      <c r="E440" s="115"/>
      <c r="F440" s="94">
        <f t="shared" si="30"/>
        <v>0</v>
      </c>
      <c r="G440" s="156"/>
      <c r="H440" s="142"/>
      <c r="I440" s="126"/>
      <c r="J440" s="95"/>
      <c r="K440" s="95"/>
    </row>
    <row r="441" spans="3:11" ht="15.75" thickBot="1" x14ac:dyDescent="0.3">
      <c r="C441" s="143"/>
      <c r="D441" s="155"/>
      <c r="E441" s="100"/>
      <c r="F441" s="102">
        <f t="shared" si="30"/>
        <v>0</v>
      </c>
      <c r="G441" s="157"/>
      <c r="H441" s="144"/>
      <c r="I441" s="128"/>
      <c r="J441" s="103"/>
      <c r="K441" s="120"/>
    </row>
    <row r="442" spans="3:11" x14ac:dyDescent="0.25">
      <c r="C442" s="424"/>
      <c r="D442" s="424"/>
      <c r="E442" s="424"/>
      <c r="F442" s="424"/>
      <c r="G442" s="413"/>
      <c r="H442" s="424"/>
      <c r="I442" s="424"/>
      <c r="J442" s="424"/>
      <c r="K442" s="424"/>
    </row>
    <row r="443" spans="3:11" ht="15.75" thickBot="1" x14ac:dyDescent="0.3">
      <c r="C443" s="424"/>
      <c r="D443" s="424"/>
      <c r="E443" s="424"/>
      <c r="F443" s="89"/>
      <c r="G443" s="88"/>
      <c r="H443" s="89"/>
      <c r="I443" s="89"/>
      <c r="J443" s="424"/>
      <c r="K443" s="424"/>
    </row>
    <row r="444" spans="3:11" ht="15.75" thickBot="1" x14ac:dyDescent="0.3">
      <c r="C444" s="153" t="s">
        <v>1337</v>
      </c>
      <c r="D444" s="345">
        <f>SUM(F451:F457)</f>
        <v>100</v>
      </c>
      <c r="E444" s="424"/>
      <c r="F444" s="69"/>
      <c r="G444" s="78"/>
      <c r="H444" s="69"/>
      <c r="I444" s="69"/>
      <c r="J444" s="424"/>
      <c r="K444" s="424"/>
    </row>
    <row r="445" spans="3:11" x14ac:dyDescent="0.25">
      <c r="C445" s="69"/>
      <c r="D445" s="31"/>
      <c r="E445" s="91"/>
      <c r="F445" s="91"/>
      <c r="G445" s="91"/>
      <c r="H445" s="75"/>
      <c r="I445" s="75"/>
      <c r="J445" s="75"/>
      <c r="K445" s="109"/>
    </row>
    <row r="446" spans="3:11" x14ac:dyDescent="0.25">
      <c r="C446" s="69"/>
      <c r="D446" s="31"/>
      <c r="E446" s="91"/>
      <c r="F446" s="91"/>
      <c r="G446" s="91"/>
      <c r="H446" s="75"/>
      <c r="I446" s="75"/>
      <c r="J446" s="75"/>
      <c r="K446" s="109"/>
    </row>
    <row r="447" spans="3:11" ht="15.75" x14ac:dyDescent="0.25">
      <c r="C447" s="195" t="s">
        <v>1309</v>
      </c>
      <c r="D447" s="343" t="s">
        <v>2141</v>
      </c>
      <c r="E447" s="91"/>
      <c r="F447" s="91"/>
      <c r="G447" s="91"/>
      <c r="H447" s="75"/>
      <c r="I447" s="75"/>
      <c r="J447" s="75"/>
      <c r="K447" s="109"/>
    </row>
    <row r="448" spans="3:11" ht="18.75" x14ac:dyDescent="0.25">
      <c r="C448" s="202" t="str">
        <f>IFERROR(VLOOKUP(D447,'[3]1. Desarrollo e Innov. Curricu.'!$F:$G,2,FALSE),IFERROR(VLOOKUP(D447,'[3]2. Investigación Científica'!$F:$G,2,FALSE),IFERROR(VLOOKUP(D447,'[3]3. Vinculación Univ. Sociedad'!$F:$G,2,FALSE),IFERROR(VLOOKUP(D447,'[3]4. Docencia y Profesorado Univ.'!$F:$G,2,FALSE),IFERROR(VLOOKUP(D447,'[3]5. Estudiantes y Graduados'!$F:$G,2,FALSE),IFERROR(VLOOKUP(D447,'[3]11. Gestion Administrativa'!$F:$G,2,FALSE),IFERROR(VLOOKUP(D447,'[3]13. Gestión Académica'!$F:$G,2,FALSE),IFERROR(VLOOKUP(D447,'[3]9. Asegura. de la Calid. y M'!$F:$G,2,FALSE),IFERROR(VLOOKUP(D447,'[3]6. Gestión del Conocimiento'!$F:$G,2,FALSE),IFERROR(VLOOKUP(D447,'[3]15. Gobernabilidad y Proceso...'!$F:$G,2,FALSE),IFERROR(VLOOKUP(D447,'[3]12. Gestión del Talento Humano'!$F:$G,2,FALSE),IFERROR(VLOOKUP(D447,'[3]14. Internacional... de la E.S.'!$F:$G,2,FALSE),IFERROR(VLOOKUP(D447,'[3]10. Posgrado'!$F:$G,2,FALSE),IFERROR(VLOOKUP(D447,'[3]17. Gestión TIC'!$F:$G,2,FALSE),IFERROR(VLOOKUP(D447,'[3]16. Desa. del Sistema Educ.Sup.'!$F:$G,2,FALSE),IFERROR(VLOOKUP(D447,'[3]8. Cultura de Inno. Insti...'!$F:$G,2,FALSE),VLOOKUP(D447,'[3]7. Lo Esencial de la Reforma U.'!$F:$G,2,0)))))))))))))))))</f>
        <v>Participar en la  socialización  e implementación de evaluaciones periódicas del desempeño del personal docente de la Maestría en Astronomía y Astrofísica.</v>
      </c>
      <c r="D448" s="31"/>
      <c r="E448" s="91"/>
      <c r="F448" s="91"/>
      <c r="G448" s="91"/>
      <c r="H448" s="75"/>
      <c r="I448" s="75"/>
      <c r="J448" s="75"/>
      <c r="K448" s="109"/>
    </row>
    <row r="449" spans="3:11" ht="15.75" thickBot="1" x14ac:dyDescent="0.3">
      <c r="C449" s="424"/>
      <c r="D449" s="424"/>
      <c r="E449" s="424"/>
      <c r="F449" s="91"/>
      <c r="G449" s="75"/>
      <c r="H449" s="75"/>
      <c r="I449" s="75"/>
      <c r="J449" s="424"/>
      <c r="K449" s="424"/>
    </row>
    <row r="450" spans="3:11" ht="30.75" thickBot="1" x14ac:dyDescent="0.3">
      <c r="C450" s="125" t="s">
        <v>1310</v>
      </c>
      <c r="D450" s="125" t="s">
        <v>98</v>
      </c>
      <c r="E450" s="132" t="s">
        <v>1312</v>
      </c>
      <c r="F450" s="131" t="s">
        <v>1313</v>
      </c>
      <c r="G450" s="129" t="s">
        <v>1314</v>
      </c>
      <c r="H450" s="132" t="s">
        <v>1315</v>
      </c>
      <c r="I450" s="129" t="s">
        <v>710</v>
      </c>
      <c r="J450" s="129" t="s">
        <v>1316</v>
      </c>
      <c r="K450" s="129" t="s">
        <v>1317</v>
      </c>
    </row>
    <row r="451" spans="3:11" x14ac:dyDescent="0.25">
      <c r="C451" s="212" t="s">
        <v>1284</v>
      </c>
      <c r="D451" s="213"/>
      <c r="E451" s="211">
        <f>HLOOKUP(C451,$AH$2:$BU$3,2,0)</f>
        <v>620</v>
      </c>
      <c r="F451" s="94">
        <f t="shared" ref="F451:F457" si="31">D451*E451</f>
        <v>0</v>
      </c>
      <c r="G451" s="156"/>
      <c r="H451" s="138"/>
      <c r="I451" s="126" t="e">
        <f>VLOOKUP(H451,[3]Presupuesto!$B$11:$C$565,2,0)</f>
        <v>#N/A</v>
      </c>
      <c r="J451" s="210" t="s">
        <v>80</v>
      </c>
      <c r="K451" s="95" t="s">
        <v>718</v>
      </c>
    </row>
    <row r="452" spans="3:11" x14ac:dyDescent="0.25">
      <c r="C452" s="137"/>
      <c r="D452" s="154"/>
      <c r="E452" s="119"/>
      <c r="F452" s="94">
        <f t="shared" si="31"/>
        <v>0</v>
      </c>
      <c r="G452" s="156"/>
      <c r="H452" s="138"/>
      <c r="I452" s="126" t="e">
        <f>VLOOKUP(H452,[3]Presupuesto!$B$11:$C$565,2,0)</f>
        <v>#N/A</v>
      </c>
      <c r="J452" s="95">
        <f>$J$254</f>
        <v>0</v>
      </c>
      <c r="K452" s="95" t="s">
        <v>719</v>
      </c>
    </row>
    <row r="453" spans="3:11" x14ac:dyDescent="0.25">
      <c r="C453" s="137" t="s">
        <v>2142</v>
      </c>
      <c r="D453" s="154">
        <v>1</v>
      </c>
      <c r="E453" s="119">
        <v>100</v>
      </c>
      <c r="F453" s="94">
        <f t="shared" si="31"/>
        <v>100</v>
      </c>
      <c r="G453" s="156" t="s">
        <v>711</v>
      </c>
      <c r="H453" s="138" t="s">
        <v>383</v>
      </c>
      <c r="I453" s="126" t="str">
        <f>VLOOKUP(H453,[3]Presupuesto!$B$11:$C$565,2,0)</f>
        <v>PRODUCTOS PAPEL Y CARTON</v>
      </c>
      <c r="J453" s="95" t="s">
        <v>57</v>
      </c>
      <c r="K453" s="95" t="s">
        <v>719</v>
      </c>
    </row>
    <row r="454" spans="3:11" x14ac:dyDescent="0.25">
      <c r="C454" s="137"/>
      <c r="D454" s="154"/>
      <c r="E454" s="119"/>
      <c r="F454" s="94">
        <f t="shared" si="31"/>
        <v>0</v>
      </c>
      <c r="G454" s="156"/>
      <c r="H454" s="138"/>
      <c r="I454" s="126"/>
      <c r="J454" s="95"/>
      <c r="K454" s="95"/>
    </row>
    <row r="455" spans="3:11" x14ac:dyDescent="0.25">
      <c r="C455" s="137"/>
      <c r="D455" s="154"/>
      <c r="E455" s="119"/>
      <c r="F455" s="94">
        <f t="shared" si="31"/>
        <v>0</v>
      </c>
      <c r="G455" s="156"/>
      <c r="H455" s="138"/>
      <c r="I455" s="126"/>
      <c r="J455" s="95"/>
      <c r="K455" s="95"/>
    </row>
    <row r="456" spans="3:11" x14ac:dyDescent="0.25">
      <c r="C456" s="141"/>
      <c r="D456" s="147"/>
      <c r="E456" s="115"/>
      <c r="F456" s="94">
        <f t="shared" si="31"/>
        <v>0</v>
      </c>
      <c r="G456" s="156"/>
      <c r="H456" s="142"/>
      <c r="I456" s="126"/>
      <c r="J456" s="95"/>
      <c r="K456" s="95"/>
    </row>
    <row r="457" spans="3:11" ht="15.75" thickBot="1" x14ac:dyDescent="0.3">
      <c r="C457" s="143"/>
      <c r="D457" s="155"/>
      <c r="E457" s="100"/>
      <c r="F457" s="102">
        <f t="shared" si="31"/>
        <v>0</v>
      </c>
      <c r="G457" s="157"/>
      <c r="H457" s="144"/>
      <c r="I457" s="128"/>
      <c r="J457" s="103"/>
      <c r="K457" s="120"/>
    </row>
    <row r="458" spans="3:11" x14ac:dyDescent="0.25">
      <c r="C458" s="424"/>
      <c r="D458" s="424"/>
      <c r="E458" s="424"/>
      <c r="F458" s="424"/>
      <c r="G458" s="413"/>
      <c r="H458" s="424"/>
      <c r="I458" s="424"/>
      <c r="J458" s="424"/>
      <c r="K458" s="424"/>
    </row>
    <row r="459" spans="3:11" ht="15.75" thickBot="1" x14ac:dyDescent="0.3">
      <c r="C459" s="424"/>
      <c r="D459" s="424"/>
      <c r="E459" s="424"/>
      <c r="F459" s="424"/>
      <c r="G459" s="413"/>
      <c r="H459" s="424"/>
      <c r="I459" s="424"/>
      <c r="J459" s="424"/>
      <c r="K459" s="424"/>
    </row>
    <row r="460" spans="3:11" ht="15.75" thickBot="1" x14ac:dyDescent="0.3">
      <c r="C460" s="153" t="s">
        <v>1337</v>
      </c>
      <c r="D460" s="345">
        <f>SUM(F466:F472)</f>
        <v>100</v>
      </c>
      <c r="E460" s="424"/>
      <c r="F460" s="69"/>
      <c r="G460" s="78"/>
      <c r="H460" s="69"/>
      <c r="I460" s="69"/>
      <c r="J460" s="424"/>
      <c r="K460" s="424"/>
    </row>
    <row r="461" spans="3:11" x14ac:dyDescent="0.25">
      <c r="C461" s="69"/>
      <c r="D461" s="31"/>
      <c r="E461" s="91"/>
      <c r="F461" s="91"/>
      <c r="G461" s="91"/>
      <c r="H461" s="75"/>
      <c r="I461" s="75"/>
      <c r="J461" s="75"/>
      <c r="K461" s="109"/>
    </row>
    <row r="462" spans="3:11" ht="15.75" x14ac:dyDescent="0.25">
      <c r="C462" s="195" t="s">
        <v>1309</v>
      </c>
      <c r="D462" s="343" t="s">
        <v>2143</v>
      </c>
      <c r="E462" s="91"/>
      <c r="F462" s="91"/>
      <c r="G462" s="91"/>
      <c r="H462" s="75"/>
      <c r="I462" s="75"/>
      <c r="J462" s="75"/>
      <c r="K462" s="109"/>
    </row>
    <row r="463" spans="3:11" ht="18.75" x14ac:dyDescent="0.25">
      <c r="C463" s="202" t="str">
        <f>IFERROR(VLOOKUP(D462,'[3]1. Desarrollo e Innov. Curricu.'!$F:$G,2,FALSE),IFERROR(VLOOKUP(D462,'[3]2. Investigación Científica'!$F:$G,2,FALSE),IFERROR(VLOOKUP(D462,'[3]3. Vinculación Univ. Sociedad'!$F:$G,2,FALSE),IFERROR(VLOOKUP(D462,'[3]4. Docencia y Profesorado Univ.'!$F:$G,2,FALSE),IFERROR(VLOOKUP(D462,'[3]5. Estudiantes y Graduados'!$F:$G,2,FALSE),IFERROR(VLOOKUP(D462,'[3]11. Gestion Administrativa'!$F:$G,2,FALSE),IFERROR(VLOOKUP(D462,'[3]13. Gestión Académica'!$F:$G,2,FALSE),IFERROR(VLOOKUP(D462,'[3]9. Asegura. de la Calid. y M'!$F:$G,2,FALSE),IFERROR(VLOOKUP(D462,'[3]6. Gestión del Conocimiento'!$F:$G,2,FALSE),IFERROR(VLOOKUP(D462,'[3]15. Gobernabilidad y Proceso...'!$F:$G,2,FALSE),IFERROR(VLOOKUP(D462,'[3]12. Gestión del Talento Humano'!$F:$G,2,FALSE),IFERROR(VLOOKUP(D462,'[3]14. Internacional... de la E.S.'!$F:$G,2,FALSE),IFERROR(VLOOKUP(D462,'[3]10. Posgrado'!$F:$G,2,FALSE),IFERROR(VLOOKUP(D462,'[3]17. Gestión TIC'!$F:$G,2,FALSE),IFERROR(VLOOKUP(D462,'[3]16. Desa. del Sistema Educ.Sup.'!$F:$G,2,FALSE),IFERROR(VLOOKUP(D462,'[3]8. Cultura de Inno. Insti...'!$F:$G,2,FALSE),VLOOKUP(D462,'[3]7. Lo Esencial de la Reforma U.'!$F:$G,2,0)))))))))))))))))</f>
        <v>Realizar periódicamente encuestas de satisfacción de los graduados de la Maestría en Astronomía y Astrofísica.</v>
      </c>
      <c r="D463" s="31"/>
      <c r="E463" s="91"/>
      <c r="F463" s="91"/>
      <c r="G463" s="91"/>
      <c r="H463" s="75"/>
      <c r="I463" s="75"/>
      <c r="J463" s="75"/>
      <c r="K463" s="109"/>
    </row>
    <row r="464" spans="3:11" ht="15.75" thickBot="1" x14ac:dyDescent="0.3">
      <c r="C464" s="424"/>
      <c r="D464" s="424"/>
      <c r="E464" s="424"/>
      <c r="F464" s="91"/>
      <c r="G464" s="75"/>
      <c r="H464" s="75"/>
      <c r="I464" s="75"/>
      <c r="J464" s="424"/>
      <c r="K464" s="424"/>
    </row>
    <row r="465" spans="3:11" ht="30.75" thickBot="1" x14ac:dyDescent="0.3">
      <c r="C465" s="125" t="s">
        <v>1310</v>
      </c>
      <c r="D465" s="125" t="s">
        <v>98</v>
      </c>
      <c r="E465" s="132" t="s">
        <v>1312</v>
      </c>
      <c r="F465" s="131" t="s">
        <v>1313</v>
      </c>
      <c r="G465" s="129" t="s">
        <v>1314</v>
      </c>
      <c r="H465" s="132" t="s">
        <v>1315</v>
      </c>
      <c r="I465" s="129" t="s">
        <v>710</v>
      </c>
      <c r="J465" s="129" t="s">
        <v>1316</v>
      </c>
      <c r="K465" s="129" t="s">
        <v>1317</v>
      </c>
    </row>
    <row r="466" spans="3:11" x14ac:dyDescent="0.25">
      <c r="C466" s="212" t="s">
        <v>1284</v>
      </c>
      <c r="D466" s="213"/>
      <c r="E466" s="211">
        <f>HLOOKUP(C466,$AH$2:$BU$3,2,0)</f>
        <v>620</v>
      </c>
      <c r="F466" s="94">
        <f t="shared" ref="F466:F472" si="32">D466*E466</f>
        <v>0</v>
      </c>
      <c r="G466" s="156"/>
      <c r="H466" s="138"/>
      <c r="I466" s="126" t="e">
        <f>VLOOKUP(H466,[3]Presupuesto!$B$11:$C$565,2,0)</f>
        <v>#N/A</v>
      </c>
      <c r="J466" s="210" t="s">
        <v>80</v>
      </c>
      <c r="K466" s="95" t="s">
        <v>718</v>
      </c>
    </row>
    <row r="467" spans="3:11" x14ac:dyDescent="0.25">
      <c r="C467" s="137"/>
      <c r="D467" s="154"/>
      <c r="E467" s="119"/>
      <c r="F467" s="94">
        <f t="shared" si="32"/>
        <v>0</v>
      </c>
      <c r="G467" s="156"/>
      <c r="H467" s="138"/>
      <c r="I467" s="126" t="e">
        <f>VLOOKUP(H467,[3]Presupuesto!$B$11:$C$565,2,0)</f>
        <v>#N/A</v>
      </c>
      <c r="J467" s="95">
        <f>$J$269</f>
        <v>0</v>
      </c>
      <c r="K467" s="95" t="s">
        <v>719</v>
      </c>
    </row>
    <row r="468" spans="3:11" x14ac:dyDescent="0.25">
      <c r="C468" s="137" t="s">
        <v>2142</v>
      </c>
      <c r="D468" s="154">
        <v>1</v>
      </c>
      <c r="E468" s="119">
        <v>100</v>
      </c>
      <c r="F468" s="94">
        <f t="shared" si="32"/>
        <v>100</v>
      </c>
      <c r="G468" s="156" t="s">
        <v>711</v>
      </c>
      <c r="H468" s="138" t="s">
        <v>383</v>
      </c>
      <c r="I468" s="126" t="str">
        <f>VLOOKUP(H468,[7]Presupuesto!$B$11:$C$565,2,0)</f>
        <v>PRODUCTOS PAPEL Y CARTON</v>
      </c>
      <c r="J468" s="95" t="s">
        <v>71</v>
      </c>
      <c r="K468" s="95" t="s">
        <v>719</v>
      </c>
    </row>
    <row r="469" spans="3:11" x14ac:dyDescent="0.25">
      <c r="C469" s="137"/>
      <c r="D469" s="154"/>
      <c r="E469" s="119"/>
      <c r="F469" s="94">
        <f t="shared" si="32"/>
        <v>0</v>
      </c>
      <c r="G469" s="156"/>
      <c r="H469" s="138"/>
      <c r="I469" s="126"/>
      <c r="J469" s="95"/>
      <c r="K469" s="95"/>
    </row>
    <row r="470" spans="3:11" x14ac:dyDescent="0.25">
      <c r="C470" s="137"/>
      <c r="D470" s="154"/>
      <c r="E470" s="119"/>
      <c r="F470" s="94">
        <f t="shared" si="32"/>
        <v>0</v>
      </c>
      <c r="G470" s="156"/>
      <c r="H470" s="138"/>
      <c r="I470" s="126"/>
      <c r="J470" s="95"/>
      <c r="K470" s="95"/>
    </row>
    <row r="471" spans="3:11" x14ac:dyDescent="0.25">
      <c r="C471" s="141"/>
      <c r="D471" s="147"/>
      <c r="E471" s="115"/>
      <c r="F471" s="94">
        <f t="shared" si="32"/>
        <v>0</v>
      </c>
      <c r="G471" s="156"/>
      <c r="H471" s="142"/>
      <c r="I471" s="126"/>
      <c r="J471" s="95"/>
      <c r="K471" s="95"/>
    </row>
    <row r="472" spans="3:11" ht="15.75" thickBot="1" x14ac:dyDescent="0.3">
      <c r="C472" s="143"/>
      <c r="D472" s="155"/>
      <c r="E472" s="100"/>
      <c r="F472" s="102">
        <f t="shared" si="32"/>
        <v>0</v>
      </c>
      <c r="G472" s="157"/>
      <c r="H472" s="144"/>
      <c r="I472" s="128"/>
      <c r="J472" s="103"/>
      <c r="K472" s="120"/>
    </row>
    <row r="473" spans="3:11" x14ac:dyDescent="0.25">
      <c r="C473" s="424"/>
      <c r="D473" s="424"/>
      <c r="E473" s="424"/>
      <c r="F473" s="424"/>
      <c r="G473" s="413"/>
      <c r="H473" s="424"/>
      <c r="I473" s="424"/>
      <c r="J473" s="424"/>
      <c r="K473" s="424"/>
    </row>
    <row r="474" spans="3:11" x14ac:dyDescent="0.25">
      <c r="C474" s="732" t="s">
        <v>2144</v>
      </c>
      <c r="D474" s="732"/>
      <c r="E474" s="732"/>
      <c r="F474" s="732"/>
      <c r="G474" s="732"/>
      <c r="H474" s="732"/>
      <c r="I474" s="732"/>
      <c r="J474" s="732"/>
      <c r="K474" s="424"/>
    </row>
    <row r="475" spans="3:11" ht="15.75" thickBot="1" x14ac:dyDescent="0.3">
      <c r="C475" s="655"/>
      <c r="D475" s="655"/>
      <c r="E475" s="655"/>
      <c r="F475" s="655"/>
      <c r="G475" s="655"/>
      <c r="H475" s="655"/>
      <c r="I475" s="655"/>
      <c r="J475" s="655"/>
      <c r="K475" s="108"/>
    </row>
    <row r="476" spans="3:11" ht="15.75" thickBot="1" x14ac:dyDescent="0.3">
      <c r="C476" s="153" t="s">
        <v>1337</v>
      </c>
      <c r="D476" s="345">
        <f>SUM(F483:F488)</f>
        <v>60000</v>
      </c>
      <c r="E476" s="424"/>
      <c r="F476" s="69"/>
      <c r="G476" s="78"/>
      <c r="H476" s="69"/>
      <c r="I476" s="69"/>
      <c r="J476" s="424"/>
      <c r="K476" s="424"/>
    </row>
    <row r="477" spans="3:11" x14ac:dyDescent="0.25">
      <c r="C477" s="69"/>
      <c r="D477" s="31"/>
      <c r="E477" s="91"/>
      <c r="F477" s="91"/>
      <c r="G477" s="91"/>
      <c r="H477" s="75"/>
      <c r="I477" s="75"/>
      <c r="J477" s="75"/>
      <c r="K477" s="109"/>
    </row>
    <row r="478" spans="3:11" x14ac:dyDescent="0.25">
      <c r="C478" s="69"/>
      <c r="D478" s="31"/>
      <c r="E478" s="91"/>
      <c r="F478" s="91"/>
      <c r="G478" s="91"/>
      <c r="H478" s="75"/>
      <c r="I478" s="75"/>
      <c r="J478" s="75"/>
      <c r="K478" s="109"/>
    </row>
    <row r="479" spans="3:11" ht="15.75" x14ac:dyDescent="0.25">
      <c r="C479" s="195" t="s">
        <v>1309</v>
      </c>
      <c r="D479" s="343" t="s">
        <v>2145</v>
      </c>
      <c r="E479" s="91"/>
      <c r="F479" s="91"/>
      <c r="G479" s="91"/>
      <c r="H479" s="75"/>
      <c r="I479" s="75"/>
      <c r="J479" s="75"/>
      <c r="K479" s="109"/>
    </row>
    <row r="480" spans="3:11" ht="18.75" x14ac:dyDescent="0.25">
      <c r="C480" s="202" t="str">
        <f>IFERROR(VLOOKUP(D479,'[3]1. Desarrollo e Innov. Curricu.'!$F:$G,2,FALSE),IFERROR(VLOOKUP(D479,'[3]2. Investigación Científica'!$F:$G,2,FALSE),IFERROR(VLOOKUP(D479,'[3]3. Vinculación Univ. Sociedad'!$F:$G,2,FALSE),IFERROR(VLOOKUP(D479,'[3]4. Docencia y Profesorado Univ.'!$F:$G,2,FALSE),IFERROR(VLOOKUP(D479,'[3]5. Estudiantes y Graduados'!$F:$G,2,FALSE),IFERROR(VLOOKUP(D479,'[3]11. Gestion Administrativa'!$F:$G,2,FALSE),IFERROR(VLOOKUP(D479,'[3]13. Gestión Académica'!$F:$G,2,FALSE),IFERROR(VLOOKUP(D479,'[3]9. Asegura. de la Calid. y M'!$F:$G,2,FALSE),IFERROR(VLOOKUP(D479,'[3]6. Gestión del Conocimiento'!$F:$G,2,FALSE),IFERROR(VLOOKUP(D479,'[3]15. Gobernabilidad y Proceso...'!$F:$G,2,FALSE),IFERROR(VLOOKUP(D479,'[3]12. Gestión del Talento Humano'!$F:$G,2,FALSE),IFERROR(VLOOKUP(D479,'[3]14. Internacional... de la E.S.'!$F:$G,2,FALSE),IFERROR(VLOOKUP(D479,'[3]10. Posgrado'!$F:$G,2,FALSE),IFERROR(VLOOKUP(D479,'[3]17. Gestión TIC'!$F:$G,2,FALSE),IFERROR(VLOOKUP(D479,'[3]16. Desa. del Sistema Educ.Sup.'!$F:$G,2,FALSE),IFERROR(VLOOKUP(D479,'[3]8. Cultura de Inno. Insti...'!$F:$G,2,FALSE),VLOOKUP(D479,'[3]7. Lo Esencial de la Reforma U.'!$F:$G,2,0)))))))))))))))))</f>
        <v>Fortalecer y mantener en funcionamiento el Observatorio  Universitario de Ordenamiento Territorial.</v>
      </c>
      <c r="D480" s="31"/>
      <c r="E480" s="91"/>
      <c r="F480" s="91"/>
      <c r="G480" s="91"/>
      <c r="H480" s="75"/>
      <c r="I480" s="75"/>
      <c r="J480" s="75"/>
      <c r="K480" s="109"/>
    </row>
    <row r="481" spans="3:11" ht="15.75" thickBot="1" x14ac:dyDescent="0.3">
      <c r="C481" s="424"/>
      <c r="D481" s="424"/>
      <c r="E481" s="424"/>
      <c r="F481" s="91"/>
      <c r="G481" s="75"/>
      <c r="H481" s="75"/>
      <c r="I481" s="75"/>
      <c r="J481" s="424"/>
      <c r="K481" s="424"/>
    </row>
    <row r="482" spans="3:11" ht="30.75" thickBot="1" x14ac:dyDescent="0.3">
      <c r="C482" s="125" t="s">
        <v>1310</v>
      </c>
      <c r="D482" s="125" t="s">
        <v>98</v>
      </c>
      <c r="E482" s="132" t="s">
        <v>1312</v>
      </c>
      <c r="F482" s="131" t="s">
        <v>1313</v>
      </c>
      <c r="G482" s="129" t="s">
        <v>1314</v>
      </c>
      <c r="H482" s="132" t="s">
        <v>1315</v>
      </c>
      <c r="I482" s="129" t="s">
        <v>710</v>
      </c>
      <c r="J482" s="129" t="s">
        <v>1316</v>
      </c>
      <c r="K482" s="129" t="s">
        <v>1317</v>
      </c>
    </row>
    <row r="483" spans="3:11" x14ac:dyDescent="0.25">
      <c r="C483" s="212" t="s">
        <v>1284</v>
      </c>
      <c r="D483" s="213"/>
      <c r="E483" s="211">
        <f>HLOOKUP(C483,$AH$2:$BU$3,2,0)</f>
        <v>620</v>
      </c>
      <c r="F483" s="94">
        <f t="shared" ref="F483:F488" si="33">D483*E483</f>
        <v>0</v>
      </c>
      <c r="G483" s="156"/>
      <c r="H483" s="138"/>
      <c r="I483" s="126" t="e">
        <f>VLOOKUP(H483,[3]Presupuesto!$B$11:$C$565,2,0)</f>
        <v>#N/A</v>
      </c>
      <c r="J483" s="210" t="s">
        <v>80</v>
      </c>
      <c r="K483" s="95" t="s">
        <v>718</v>
      </c>
    </row>
    <row r="484" spans="3:11" x14ac:dyDescent="0.25">
      <c r="C484" s="137" t="s">
        <v>2146</v>
      </c>
      <c r="D484" s="154">
        <v>1</v>
      </c>
      <c r="E484" s="119">
        <v>60000</v>
      </c>
      <c r="F484" s="94">
        <f t="shared" si="33"/>
        <v>60000</v>
      </c>
      <c r="G484" s="156" t="s">
        <v>711</v>
      </c>
      <c r="H484" s="95" t="s">
        <v>450</v>
      </c>
      <c r="I484" s="126" t="str">
        <f>VLOOKUP(H484,[8]Presupuesto!$B$11:$C$565,2,0)</f>
        <v>UTILES DE ESCRITORIO, OFICINA Y ENSE¥ANZA</v>
      </c>
      <c r="J484" s="95" t="s">
        <v>51</v>
      </c>
      <c r="K484" s="95" t="s">
        <v>719</v>
      </c>
    </row>
    <row r="485" spans="3:11" x14ac:dyDescent="0.25">
      <c r="C485" s="137"/>
      <c r="D485" s="154"/>
      <c r="E485" s="119"/>
      <c r="F485" s="94">
        <f t="shared" si="33"/>
        <v>0</v>
      </c>
      <c r="G485" s="156"/>
      <c r="H485" s="138"/>
      <c r="I485" s="126"/>
      <c r="J485" s="95"/>
      <c r="K485" s="95"/>
    </row>
    <row r="486" spans="3:11" x14ac:dyDescent="0.25">
      <c r="C486" s="137"/>
      <c r="D486" s="154"/>
      <c r="E486" s="119"/>
      <c r="F486" s="94">
        <f t="shared" si="33"/>
        <v>0</v>
      </c>
      <c r="G486" s="156"/>
      <c r="H486" s="138"/>
      <c r="I486" s="126"/>
      <c r="J486" s="95"/>
      <c r="K486" s="95"/>
    </row>
    <row r="487" spans="3:11" x14ac:dyDescent="0.25">
      <c r="C487" s="141"/>
      <c r="D487" s="147"/>
      <c r="E487" s="115"/>
      <c r="F487" s="94">
        <f t="shared" si="33"/>
        <v>0</v>
      </c>
      <c r="G487" s="156"/>
      <c r="H487" s="142"/>
      <c r="I487" s="126"/>
      <c r="J487" s="95"/>
      <c r="K487" s="95"/>
    </row>
    <row r="488" spans="3:11" ht="15.75" thickBot="1" x14ac:dyDescent="0.3">
      <c r="C488" s="143"/>
      <c r="D488" s="155"/>
      <c r="E488" s="100"/>
      <c r="F488" s="102">
        <f t="shared" si="33"/>
        <v>0</v>
      </c>
      <c r="G488" s="157"/>
      <c r="H488" s="144"/>
      <c r="I488" s="128"/>
      <c r="J488" s="103"/>
      <c r="K488" s="120"/>
    </row>
    <row r="489" spans="3:11" x14ac:dyDescent="0.25">
      <c r="C489" s="424"/>
      <c r="D489" s="424"/>
      <c r="E489" s="424"/>
      <c r="F489" s="424"/>
      <c r="G489" s="413"/>
      <c r="H489" s="424"/>
      <c r="I489" s="424"/>
      <c r="J489" s="424"/>
      <c r="K489" s="424"/>
    </row>
    <row r="490" spans="3:11" ht="15.75" thickBot="1" x14ac:dyDescent="0.3">
      <c r="C490" s="424"/>
      <c r="D490" s="424"/>
      <c r="E490" s="424"/>
      <c r="F490" s="424"/>
      <c r="G490" s="413"/>
      <c r="H490" s="424"/>
      <c r="I490" s="424"/>
      <c r="J490" s="424"/>
      <c r="K490" s="424"/>
    </row>
    <row r="491" spans="3:11" ht="15.75" thickBot="1" x14ac:dyDescent="0.3">
      <c r="C491" s="153" t="s">
        <v>1337</v>
      </c>
      <c r="D491" s="345">
        <f>SUM(F498:F503)</f>
        <v>40000</v>
      </c>
      <c r="E491" s="424"/>
      <c r="F491" s="69"/>
      <c r="G491" s="78"/>
      <c r="H491" s="69"/>
      <c r="I491" s="69"/>
      <c r="J491" s="424"/>
      <c r="K491" s="424"/>
    </row>
    <row r="492" spans="3:11" x14ac:dyDescent="0.25">
      <c r="C492" s="69"/>
      <c r="D492" s="31"/>
      <c r="E492" s="91"/>
      <c r="F492" s="91"/>
      <c r="G492" s="91"/>
      <c r="H492" s="75"/>
      <c r="I492" s="75"/>
      <c r="J492" s="75"/>
      <c r="K492" s="109"/>
    </row>
    <row r="493" spans="3:11" x14ac:dyDescent="0.25">
      <c r="C493" s="69"/>
      <c r="D493" s="31"/>
      <c r="E493" s="91"/>
      <c r="F493" s="91"/>
      <c r="G493" s="91"/>
      <c r="H493" s="75"/>
      <c r="I493" s="75"/>
      <c r="J493" s="75"/>
      <c r="K493" s="109"/>
    </row>
    <row r="494" spans="3:11" ht="15.75" x14ac:dyDescent="0.25">
      <c r="C494" s="195" t="s">
        <v>1309</v>
      </c>
      <c r="D494" s="343" t="s">
        <v>2147</v>
      </c>
      <c r="E494" s="91"/>
      <c r="F494" s="91"/>
      <c r="G494" s="91"/>
      <c r="H494" s="75"/>
      <c r="I494" s="75"/>
      <c r="J494" s="75"/>
      <c r="K494" s="109"/>
    </row>
    <row r="495" spans="3:11" ht="18.75" x14ac:dyDescent="0.25">
      <c r="C495" s="202" t="str">
        <f>IFERROR(VLOOKUP(D494,'[3]1. Desarrollo e Innov. Curricu.'!$F:$G,2,FALSE),IFERROR(VLOOKUP(D494,'[3]2. Investigación Científica'!$F:$G,2,FALSE),IFERROR(VLOOKUP(D494,'[3]3. Vinculación Univ. Sociedad'!$F:$G,2,FALSE),IFERROR(VLOOKUP(D494,'[3]4. Docencia y Profesorado Univ.'!$F:$G,2,FALSE),IFERROR(VLOOKUP(D494,'[3]5. Estudiantes y Graduados'!$F:$G,2,FALSE),IFERROR(VLOOKUP(D494,'[3]11. Gestion Administrativa'!$F:$G,2,FALSE),IFERROR(VLOOKUP(D494,'[3]13. Gestión Académica'!$F:$G,2,FALSE),IFERROR(VLOOKUP(D494,'[3]9. Asegura. de la Calid. y M'!$F:$G,2,FALSE),IFERROR(VLOOKUP(D494,'[3]6. Gestión del Conocimiento'!$F:$G,2,FALSE),IFERROR(VLOOKUP(D494,'[3]15. Gobernabilidad y Proceso...'!$F:$G,2,FALSE),IFERROR(VLOOKUP(D494,'[3]12. Gestión del Talento Humano'!$F:$G,2,FALSE),IFERROR(VLOOKUP(D494,'[3]14. Internacional... de la E.S.'!$F:$G,2,FALSE),IFERROR(VLOOKUP(D494,'[3]10. Posgrado'!$F:$G,2,FALSE),IFERROR(VLOOKUP(D494,'[3]17. Gestión TIC'!$F:$G,2,FALSE),IFERROR(VLOOKUP(D494,'[3]16. Desa. del Sistema Educ.Sup.'!$F:$G,2,FALSE),IFERROR(VLOOKUP(D494,'[3]8. Cultura de Inno. Insti...'!$F:$G,2,FALSE),VLOOKUP(D494,'[3]7. Lo Esencial de la Reforma U.'!$F:$G,2,0)))))))))))))))))</f>
        <v xml:space="preserve">Publicar anualmente y según se desarrollen los proyectos en el Catálogo de Vinculación de la FACES con la Sociedad para divulgar proyectos de Vinculación Universidad - Sociedad; y participar según sea el caso en ferias y presentaciones de libros, y elaboración de reportajes culturales, especialmente relacionados con los campos del conocimiento que desarrolla la Facultad. </v>
      </c>
      <c r="D495" s="31"/>
      <c r="E495" s="91"/>
      <c r="F495" s="91"/>
      <c r="G495" s="91"/>
      <c r="H495" s="75"/>
      <c r="I495" s="75"/>
      <c r="J495" s="75"/>
      <c r="K495" s="109"/>
    </row>
    <row r="496" spans="3:11" ht="15.75" thickBot="1" x14ac:dyDescent="0.3">
      <c r="C496" s="424"/>
      <c r="D496" s="424"/>
      <c r="E496" s="424"/>
      <c r="F496" s="91"/>
      <c r="G496" s="75"/>
      <c r="H496" s="75"/>
      <c r="I496" s="75"/>
      <c r="J496" s="424"/>
      <c r="K496" s="424"/>
    </row>
    <row r="497" spans="3:11" ht="30.75" thickBot="1" x14ac:dyDescent="0.3">
      <c r="C497" s="125" t="s">
        <v>1310</v>
      </c>
      <c r="D497" s="125" t="s">
        <v>98</v>
      </c>
      <c r="E497" s="132" t="s">
        <v>1312</v>
      </c>
      <c r="F497" s="131" t="s">
        <v>1313</v>
      </c>
      <c r="G497" s="129" t="s">
        <v>1314</v>
      </c>
      <c r="H497" s="132" t="s">
        <v>1315</v>
      </c>
      <c r="I497" s="129" t="s">
        <v>710</v>
      </c>
      <c r="J497" s="129" t="s">
        <v>1316</v>
      </c>
      <c r="K497" s="129" t="s">
        <v>1317</v>
      </c>
    </row>
    <row r="498" spans="3:11" x14ac:dyDescent="0.25">
      <c r="C498" s="212" t="s">
        <v>1284</v>
      </c>
      <c r="D498" s="213"/>
      <c r="E498" s="211">
        <f>HLOOKUP(C498,$AH$2:$BU$3,2,0)</f>
        <v>620</v>
      </c>
      <c r="F498" s="94">
        <f t="shared" ref="F498:F503" si="34">D498*E498</f>
        <v>0</v>
      </c>
      <c r="G498" s="156"/>
      <c r="H498" s="138"/>
      <c r="I498" s="126" t="e">
        <f>VLOOKUP(H498,[3]Presupuesto!$B$11:$C$565,2,0)</f>
        <v>#N/A</v>
      </c>
      <c r="J498" s="210" t="s">
        <v>80</v>
      </c>
      <c r="K498" s="95" t="s">
        <v>718</v>
      </c>
    </row>
    <row r="499" spans="3:11" x14ac:dyDescent="0.25">
      <c r="C499" s="137" t="s">
        <v>2148</v>
      </c>
      <c r="D499" s="154">
        <v>1</v>
      </c>
      <c r="E499" s="119">
        <v>40000</v>
      </c>
      <c r="F499" s="94">
        <f t="shared" si="34"/>
        <v>40000</v>
      </c>
      <c r="G499" s="156" t="s">
        <v>711</v>
      </c>
      <c r="H499" s="138" t="s">
        <v>307</v>
      </c>
      <c r="I499" s="126" t="str">
        <f>VLOOKUP(H499,[8]Presupuesto!$B$11:$C$565,2,0)</f>
        <v>IMPRENTA Y PUBLICIDAD Y REPRODUC.</v>
      </c>
      <c r="J499" s="95" t="s">
        <v>53</v>
      </c>
      <c r="K499" s="95" t="s">
        <v>719</v>
      </c>
    </row>
    <row r="500" spans="3:11" x14ac:dyDescent="0.25">
      <c r="C500" s="137"/>
      <c r="D500" s="154"/>
      <c r="E500" s="119"/>
      <c r="F500" s="94">
        <f t="shared" si="34"/>
        <v>0</v>
      </c>
      <c r="G500" s="156"/>
      <c r="H500" s="138"/>
      <c r="I500" s="126"/>
      <c r="J500" s="95"/>
      <c r="K500" s="95"/>
    </row>
    <row r="501" spans="3:11" x14ac:dyDescent="0.25">
      <c r="C501" s="137"/>
      <c r="D501" s="154"/>
      <c r="E501" s="119"/>
      <c r="F501" s="94">
        <f t="shared" si="34"/>
        <v>0</v>
      </c>
      <c r="G501" s="156"/>
      <c r="H501" s="138"/>
      <c r="I501" s="126"/>
      <c r="J501" s="95"/>
      <c r="K501" s="95"/>
    </row>
    <row r="502" spans="3:11" x14ac:dyDescent="0.25">
      <c r="C502" s="141"/>
      <c r="D502" s="147"/>
      <c r="E502" s="115"/>
      <c r="F502" s="94">
        <f t="shared" si="34"/>
        <v>0</v>
      </c>
      <c r="G502" s="156"/>
      <c r="H502" s="142"/>
      <c r="I502" s="126"/>
      <c r="J502" s="95"/>
      <c r="K502" s="95"/>
    </row>
    <row r="503" spans="3:11" ht="15.75" thickBot="1" x14ac:dyDescent="0.3">
      <c r="C503" s="143"/>
      <c r="D503" s="155"/>
      <c r="E503" s="100"/>
      <c r="F503" s="102">
        <f t="shared" si="34"/>
        <v>0</v>
      </c>
      <c r="G503" s="157"/>
      <c r="H503" s="144"/>
      <c r="I503" s="128"/>
      <c r="J503" s="103"/>
      <c r="K503" s="120"/>
    </row>
    <row r="504" spans="3:11" x14ac:dyDescent="0.25">
      <c r="C504" s="424"/>
      <c r="D504" s="424"/>
      <c r="E504" s="424"/>
      <c r="F504" s="424"/>
      <c r="G504" s="413"/>
      <c r="H504" s="424"/>
      <c r="I504" s="424"/>
      <c r="J504" s="424"/>
      <c r="K504" s="424"/>
    </row>
    <row r="505" spans="3:11" ht="15.75" thickBot="1" x14ac:dyDescent="0.3">
      <c r="C505" s="424"/>
      <c r="D505" s="424"/>
      <c r="E505" s="424"/>
      <c r="F505" s="89"/>
      <c r="G505" s="88"/>
      <c r="H505" s="89"/>
      <c r="I505" s="89"/>
      <c r="J505" s="424"/>
      <c r="K505" s="424"/>
    </row>
    <row r="506" spans="3:11" ht="15.75" thickBot="1" x14ac:dyDescent="0.3">
      <c r="C506" s="153" t="s">
        <v>1337</v>
      </c>
      <c r="D506" s="345">
        <f>SUM(F513:F519)</f>
        <v>270000</v>
      </c>
      <c r="E506" s="424"/>
      <c r="F506" s="69"/>
      <c r="G506" s="78"/>
      <c r="H506" s="69"/>
      <c r="I506" s="69"/>
      <c r="J506" s="424"/>
      <c r="K506" s="424"/>
    </row>
    <row r="507" spans="3:11" x14ac:dyDescent="0.25">
      <c r="C507" s="69"/>
      <c r="D507" s="31"/>
      <c r="E507" s="91"/>
      <c r="F507" s="91"/>
      <c r="G507" s="91"/>
      <c r="H507" s="75"/>
      <c r="I507" s="75"/>
      <c r="J507" s="75"/>
      <c r="K507" s="109"/>
    </row>
    <row r="508" spans="3:11" x14ac:dyDescent="0.25">
      <c r="C508" s="69"/>
      <c r="D508" s="31"/>
      <c r="E508" s="91"/>
      <c r="F508" s="91"/>
      <c r="G508" s="91"/>
      <c r="H508" s="75"/>
      <c r="I508" s="75"/>
      <c r="J508" s="75"/>
      <c r="K508" s="109"/>
    </row>
    <row r="509" spans="3:11" ht="15.75" x14ac:dyDescent="0.25">
      <c r="C509" s="195" t="s">
        <v>1309</v>
      </c>
      <c r="D509" s="343" t="s">
        <v>2149</v>
      </c>
      <c r="E509" s="91"/>
      <c r="F509" s="91"/>
      <c r="G509" s="91"/>
      <c r="H509" s="75"/>
      <c r="I509" s="75"/>
      <c r="J509" s="75"/>
      <c r="K509" s="109"/>
    </row>
    <row r="510" spans="3:11" ht="18.75" x14ac:dyDescent="0.25">
      <c r="C510" s="202" t="str">
        <f>IFERROR(VLOOKUP(D509,'[3]1. Desarrollo e Innov. Curricu.'!$F:$G,2,FALSE),IFERROR(VLOOKUP(D509,'[3]2. Investigación Científica'!$F:$G,2,FALSE),IFERROR(VLOOKUP(D509,'[3]3. Vinculación Univ. Sociedad'!$F:$G,2,FALSE),IFERROR(VLOOKUP(D509,'[3]4. Docencia y Profesorado Univ.'!$F:$G,2,FALSE),IFERROR(VLOOKUP(D509,'[3]5. Estudiantes y Graduados'!$F:$G,2,FALSE),IFERROR(VLOOKUP(D509,'[3]11. Gestion Administrativa'!$F:$G,2,FALSE),IFERROR(VLOOKUP(D509,'[3]13. Gestión Académica'!$F:$G,2,FALSE),IFERROR(VLOOKUP(D509,'[3]9. Asegura. de la Calid. y M'!$F:$G,2,FALSE),IFERROR(VLOOKUP(D509,'[3]6. Gestión del Conocimiento'!$F:$G,2,FALSE),IFERROR(VLOOKUP(D509,'[3]15. Gobernabilidad y Proceso...'!$F:$G,2,FALSE),IFERROR(VLOOKUP(D509,'[3]12. Gestión del Talento Humano'!$F:$G,2,FALSE),IFERROR(VLOOKUP(D509,'[3]14. Internacional... de la E.S.'!$F:$G,2,FALSE),IFERROR(VLOOKUP(D509,'[3]10. Posgrado'!$F:$G,2,FALSE),IFERROR(VLOOKUP(D509,'[3]17. Gestión TIC'!$F:$G,2,FALSE),IFERROR(VLOOKUP(D509,'[3]16. Desa. del Sistema Educ.Sup.'!$F:$G,2,FALSE),IFERROR(VLOOKUP(D509,'[3]8. Cultura de Inno. Insti...'!$F:$G,2,FALSE),VLOOKUP(D509,'[3]7. Lo Esencial de la Reforma U.'!$F:$G,2,0)))))))))))))))))</f>
        <v xml:space="preserve">Mantener actualizada la información, monitorear y evaluar continuamente el funcionamiento de la página web,  y el SAFI utilizadas para el desarrollo de cada una de las actividades del Observatorio Universitario de Ordenamiento Territorial. </v>
      </c>
      <c r="D510" s="31"/>
      <c r="E510" s="91"/>
      <c r="F510" s="91"/>
      <c r="G510" s="91"/>
      <c r="H510" s="75"/>
      <c r="I510" s="75"/>
      <c r="J510" s="75"/>
      <c r="K510" s="109"/>
    </row>
    <row r="511" spans="3:11" ht="15.75" thickBot="1" x14ac:dyDescent="0.3">
      <c r="C511" s="424"/>
      <c r="D511" s="424"/>
      <c r="E511" s="424"/>
      <c r="F511" s="91"/>
      <c r="G511" s="75"/>
      <c r="H511" s="75"/>
      <c r="I511" s="75"/>
      <c r="J511" s="424"/>
      <c r="K511" s="424"/>
    </row>
    <row r="512" spans="3:11" ht="30.75" thickBot="1" x14ac:dyDescent="0.3">
      <c r="C512" s="125" t="s">
        <v>1310</v>
      </c>
      <c r="D512" s="125" t="s">
        <v>98</v>
      </c>
      <c r="E512" s="132" t="s">
        <v>1312</v>
      </c>
      <c r="F512" s="131" t="s">
        <v>1313</v>
      </c>
      <c r="G512" s="129" t="s">
        <v>1314</v>
      </c>
      <c r="H512" s="132" t="s">
        <v>1315</v>
      </c>
      <c r="I512" s="129" t="s">
        <v>710</v>
      </c>
      <c r="J512" s="129" t="s">
        <v>1316</v>
      </c>
      <c r="K512" s="129" t="s">
        <v>1317</v>
      </c>
    </row>
    <row r="513" spans="3:11" x14ac:dyDescent="0.25">
      <c r="C513" s="212" t="s">
        <v>1284</v>
      </c>
      <c r="D513" s="213"/>
      <c r="E513" s="211">
        <f>HLOOKUP(C513,$AH$2:$BU$3,2,0)</f>
        <v>620</v>
      </c>
      <c r="F513" s="94">
        <f t="shared" ref="F513:F519" si="35">D513*E513</f>
        <v>0</v>
      </c>
      <c r="G513" s="156"/>
      <c r="H513" s="138"/>
      <c r="I513" s="126" t="e">
        <f>VLOOKUP(H513,[3]Presupuesto!$B$11:$C$565,2,0)</f>
        <v>#N/A</v>
      </c>
      <c r="J513" s="210" t="s">
        <v>80</v>
      </c>
      <c r="K513" s="95" t="s">
        <v>718</v>
      </c>
    </row>
    <row r="514" spans="3:11" x14ac:dyDescent="0.25">
      <c r="C514" s="137" t="s">
        <v>2150</v>
      </c>
      <c r="D514" s="154">
        <v>1</v>
      </c>
      <c r="E514" s="119">
        <v>135000</v>
      </c>
      <c r="F514" s="94">
        <f t="shared" si="35"/>
        <v>135000</v>
      </c>
      <c r="G514" s="156" t="s">
        <v>711</v>
      </c>
      <c r="H514" s="138" t="s">
        <v>324</v>
      </c>
      <c r="I514" s="126" t="str">
        <f>VLOOKUP(H514,[8]Presupuesto!$B$11:$C$565,2,0)</f>
        <v>OTROS SERVICIOS COMERCIALES Y FINANCIEROS N.C PROYECTO FORTALECIMIENTO ORG. ESTU</v>
      </c>
      <c r="J514" s="95" t="s">
        <v>73</v>
      </c>
      <c r="K514" s="95" t="s">
        <v>719</v>
      </c>
    </row>
    <row r="515" spans="3:11" x14ac:dyDescent="0.25">
      <c r="C515" s="137" t="s">
        <v>2151</v>
      </c>
      <c r="D515" s="154">
        <v>1</v>
      </c>
      <c r="E515" s="119">
        <v>135000</v>
      </c>
      <c r="F515" s="94">
        <f t="shared" si="35"/>
        <v>135000</v>
      </c>
      <c r="G515" s="156" t="s">
        <v>711</v>
      </c>
      <c r="H515" s="138" t="s">
        <v>324</v>
      </c>
      <c r="I515" s="126" t="str">
        <f>VLOOKUP(H515,[8]Presupuesto!$B$11:$C$565,2,0)</f>
        <v>OTROS SERVICIOS COMERCIALES Y FINANCIEROS N.C PROYECTO FORTALECIMIENTO ORG. ESTU</v>
      </c>
      <c r="J515" s="95" t="s">
        <v>73</v>
      </c>
      <c r="K515" s="95" t="s">
        <v>719</v>
      </c>
    </row>
    <row r="516" spans="3:11" x14ac:dyDescent="0.25">
      <c r="C516" s="137"/>
      <c r="D516" s="154"/>
      <c r="E516" s="119"/>
      <c r="F516" s="94">
        <f t="shared" si="35"/>
        <v>0</v>
      </c>
      <c r="G516" s="156"/>
      <c r="H516" s="138"/>
      <c r="I516" s="126"/>
      <c r="J516" s="95"/>
      <c r="K516" s="95"/>
    </row>
    <row r="517" spans="3:11" x14ac:dyDescent="0.25">
      <c r="C517" s="137"/>
      <c r="D517" s="154"/>
      <c r="E517" s="119"/>
      <c r="F517" s="94">
        <f t="shared" si="35"/>
        <v>0</v>
      </c>
      <c r="G517" s="156"/>
      <c r="H517" s="138"/>
      <c r="I517" s="126"/>
      <c r="J517" s="95"/>
      <c r="K517" s="95"/>
    </row>
    <row r="518" spans="3:11" x14ac:dyDescent="0.25">
      <c r="C518" s="141"/>
      <c r="D518" s="147"/>
      <c r="E518" s="115"/>
      <c r="F518" s="94">
        <f t="shared" si="35"/>
        <v>0</v>
      </c>
      <c r="G518" s="156"/>
      <c r="H518" s="142"/>
      <c r="I518" s="126"/>
      <c r="J518" s="95"/>
      <c r="K518" s="95"/>
    </row>
    <row r="519" spans="3:11" ht="15.75" thickBot="1" x14ac:dyDescent="0.3">
      <c r="C519" s="143"/>
      <c r="D519" s="155"/>
      <c r="E519" s="100"/>
      <c r="F519" s="102">
        <f t="shared" si="35"/>
        <v>0</v>
      </c>
      <c r="G519" s="157"/>
      <c r="H519" s="144"/>
      <c r="I519" s="128"/>
      <c r="J519" s="103"/>
      <c r="K519" s="120"/>
    </row>
    <row r="520" spans="3:11" x14ac:dyDescent="0.25">
      <c r="C520" s="424"/>
      <c r="D520" s="424"/>
      <c r="E520" s="424"/>
      <c r="F520" s="424"/>
      <c r="G520" s="413"/>
      <c r="H520" s="424"/>
      <c r="I520" s="424"/>
      <c r="J520" s="424"/>
      <c r="K520" s="424"/>
    </row>
    <row r="521" spans="3:11" x14ac:dyDescent="0.25">
      <c r="C521" s="732" t="s">
        <v>2152</v>
      </c>
      <c r="D521" s="732"/>
      <c r="E521" s="732"/>
      <c r="F521" s="732"/>
      <c r="G521" s="732"/>
      <c r="H521" s="732"/>
      <c r="I521" s="732"/>
      <c r="J521" s="732"/>
      <c r="K521" s="424"/>
    </row>
    <row r="522" spans="3:11" ht="15.75" thickBot="1" x14ac:dyDescent="0.3">
      <c r="C522" s="424"/>
      <c r="D522" s="424"/>
      <c r="E522" s="424"/>
      <c r="F522" s="424"/>
      <c r="G522" s="413"/>
      <c r="H522" s="424"/>
      <c r="I522" s="424"/>
      <c r="J522" s="424"/>
      <c r="K522" s="424"/>
    </row>
    <row r="523" spans="3:11" ht="15.75" thickBot="1" x14ac:dyDescent="0.3">
      <c r="C523" s="153" t="s">
        <v>1337</v>
      </c>
      <c r="D523" s="345">
        <f>SUM(F529:F539)</f>
        <v>1600</v>
      </c>
      <c r="E523" s="424"/>
      <c r="F523" s="69"/>
      <c r="G523" s="78"/>
      <c r="H523" s="69"/>
      <c r="I523" s="69"/>
      <c r="J523" s="424"/>
      <c r="K523" s="424"/>
    </row>
    <row r="524" spans="3:11" x14ac:dyDescent="0.25">
      <c r="C524" s="69"/>
      <c r="D524" s="31"/>
      <c r="E524" s="91"/>
      <c r="F524" s="91"/>
      <c r="G524" s="91"/>
      <c r="H524" s="75"/>
      <c r="I524" s="75"/>
      <c r="J524" s="75"/>
      <c r="K524" s="109"/>
    </row>
    <row r="525" spans="3:11" ht="15.75" x14ac:dyDescent="0.25">
      <c r="C525" s="195" t="s">
        <v>1309</v>
      </c>
      <c r="D525" s="343" t="s">
        <v>1893</v>
      </c>
      <c r="E525" s="91"/>
      <c r="F525" s="91"/>
      <c r="G525" s="91"/>
      <c r="H525" s="75"/>
      <c r="I525" s="75"/>
      <c r="J525" s="75"/>
      <c r="K525" s="109"/>
    </row>
    <row r="526" spans="3:11" ht="18.75" x14ac:dyDescent="0.25">
      <c r="C526" s="202" t="str">
        <f>IFERROR(VLOOKUP(D525,'[3]1. Desarrollo e Innov. Curricu.'!$F:$G,2,FALSE),IFERROR(VLOOKUP(D525,'[3]2. Investigación Científica'!$F:$G,2,FALSE),IFERROR(VLOOKUP(D525,'[3]3. Vinculación Univ. Sociedad'!$F:$G,2,FALSE),IFERROR(VLOOKUP(D525,'[3]4. Docencia y Profesorado Univ.'!$F:$G,2,FALSE),IFERROR(VLOOKUP(D525,'[3]5. Estudiantes y Graduados'!$F:$G,2,FALSE),IFERROR(VLOOKUP(D525,'[3]11. Gestion Administrativa'!$F:$G,2,FALSE),IFERROR(VLOOKUP(D525,'[3]13. Gestión Académica'!$F:$G,2,FALSE),IFERROR(VLOOKUP(D525,'[3]9. Asegura. de la Calid. y M'!$F:$G,2,FALSE),IFERROR(VLOOKUP(D525,'[3]6. Gestión del Conocimiento'!$F:$G,2,FALSE),IFERROR(VLOOKUP(D525,'[3]15. Gobernabilidad y Proceso...'!$F:$G,2,FALSE),IFERROR(VLOOKUP(D525,'[3]12. Gestión del Talento Humano'!$F:$G,2,FALSE),IFERROR(VLOOKUP(D525,'[3]14. Internacional... de la E.S.'!$F:$G,2,FALSE),IFERROR(VLOOKUP(D525,'[3]10. Posgrado'!$F:$G,2,FALSE),IFERROR(VLOOKUP(D525,'[3]17. Gestión TIC'!$F:$G,2,FALSE),IFERROR(VLOOKUP(D525,'[3]16. Desa. del Sistema Educ.Sup.'!$F:$G,2,FALSE),IFERROR(VLOOKUP(D525,'[3]8. Cultura de Inno. Insti...'!$F:$G,2,FALSE),VLOOKUP(D525,'[3]7. Lo Esencial de la Reforma U.'!$F:$G,2,0)))))))))))))))))</f>
        <v>Realizar periódicamente encuestas de satisfacción de los graduados de las carreras de posgrado.</v>
      </c>
      <c r="D526" s="31"/>
      <c r="E526" s="91"/>
      <c r="F526" s="91"/>
      <c r="G526" s="91"/>
      <c r="H526" s="75"/>
      <c r="I526" s="75"/>
      <c r="J526" s="75"/>
      <c r="K526" s="109"/>
    </row>
    <row r="527" spans="3:11" ht="15.75" thickBot="1" x14ac:dyDescent="0.3">
      <c r="C527" s="424"/>
      <c r="D527" s="424"/>
      <c r="E527" s="424"/>
      <c r="F527" s="91"/>
      <c r="G527" s="75"/>
      <c r="H527" s="75"/>
      <c r="I527" s="75"/>
      <c r="J527" s="424"/>
      <c r="K527" s="424"/>
    </row>
    <row r="528" spans="3:11" ht="30.75" thickBot="1" x14ac:dyDescent="0.3">
      <c r="C528" s="125" t="s">
        <v>1310</v>
      </c>
      <c r="D528" s="125" t="s">
        <v>98</v>
      </c>
      <c r="E528" s="132" t="s">
        <v>1312</v>
      </c>
      <c r="F528" s="131" t="s">
        <v>1313</v>
      </c>
      <c r="G528" s="129" t="s">
        <v>1314</v>
      </c>
      <c r="H528" s="132" t="s">
        <v>1315</v>
      </c>
      <c r="I528" s="129" t="s">
        <v>710</v>
      </c>
      <c r="J528" s="129" t="s">
        <v>1316</v>
      </c>
      <c r="K528" s="129" t="s">
        <v>1317</v>
      </c>
    </row>
    <row r="529" spans="3:11" x14ac:dyDescent="0.25">
      <c r="C529" s="212" t="s">
        <v>1284</v>
      </c>
      <c r="D529" s="213"/>
      <c r="E529" s="211">
        <f>HLOOKUP(C529,$AH$2:$BU$3,2,0)</f>
        <v>620</v>
      </c>
      <c r="F529" s="94">
        <f t="shared" ref="F529:F539" si="36">D529*E529</f>
        <v>0</v>
      </c>
      <c r="G529" s="156"/>
      <c r="H529" s="138"/>
      <c r="I529" s="126"/>
      <c r="J529" s="210" t="s">
        <v>80</v>
      </c>
      <c r="K529" s="95" t="s">
        <v>718</v>
      </c>
    </row>
    <row r="530" spans="3:11" x14ac:dyDescent="0.25">
      <c r="C530" s="137"/>
      <c r="D530" s="154"/>
      <c r="E530" s="119"/>
      <c r="F530" s="94">
        <f t="shared" si="36"/>
        <v>0</v>
      </c>
      <c r="G530" s="156"/>
      <c r="H530" s="138"/>
      <c r="I530" s="126"/>
      <c r="J530" s="95"/>
      <c r="K530" s="95"/>
    </row>
    <row r="531" spans="3:11" ht="75" x14ac:dyDescent="0.25">
      <c r="C531" s="653" t="s">
        <v>2153</v>
      </c>
      <c r="D531" s="154"/>
      <c r="E531" s="119"/>
      <c r="F531" s="94">
        <f t="shared" si="36"/>
        <v>0</v>
      </c>
      <c r="G531" s="156"/>
      <c r="H531" s="138"/>
      <c r="I531" s="126"/>
      <c r="J531" s="95"/>
      <c r="K531" s="95"/>
    </row>
    <row r="532" spans="3:11" x14ac:dyDescent="0.25">
      <c r="C532" s="137"/>
      <c r="D532" s="154"/>
      <c r="E532" s="119"/>
      <c r="F532" s="94">
        <f t="shared" si="36"/>
        <v>0</v>
      </c>
      <c r="G532" s="156"/>
      <c r="H532" s="138"/>
      <c r="I532" s="126"/>
      <c r="J532" s="95"/>
      <c r="K532" s="95"/>
    </row>
    <row r="533" spans="3:11" x14ac:dyDescent="0.25">
      <c r="C533" s="137" t="s">
        <v>2154</v>
      </c>
      <c r="D533" s="154">
        <v>50</v>
      </c>
      <c r="E533" s="119">
        <v>25</v>
      </c>
      <c r="F533" s="94">
        <f t="shared" si="36"/>
        <v>1250</v>
      </c>
      <c r="G533" s="156" t="s">
        <v>711</v>
      </c>
      <c r="H533" s="691" t="s">
        <v>305</v>
      </c>
      <c r="I533" s="126" t="str">
        <f>VLOOKUP(H533,[3]Presupuesto!$B$11:$C$565,2,0)</f>
        <v>IMPRENTA, PUBLIC. Y REPRODUC. (25300-00)</v>
      </c>
      <c r="J533" s="95" t="s">
        <v>71</v>
      </c>
      <c r="K533" s="95" t="s">
        <v>723</v>
      </c>
    </row>
    <row r="534" spans="3:11" x14ac:dyDescent="0.25">
      <c r="C534" s="654"/>
      <c r="D534" s="154"/>
      <c r="E534" s="119"/>
      <c r="F534" s="94">
        <f t="shared" si="36"/>
        <v>0</v>
      </c>
      <c r="G534" s="156"/>
      <c r="H534" s="138"/>
      <c r="I534" s="126"/>
      <c r="J534" s="95"/>
      <c r="K534" s="95"/>
    </row>
    <row r="535" spans="3:11" x14ac:dyDescent="0.25">
      <c r="C535" s="137" t="s">
        <v>2155</v>
      </c>
      <c r="D535" s="154">
        <v>1</v>
      </c>
      <c r="E535" s="119">
        <v>350</v>
      </c>
      <c r="F535" s="94">
        <f t="shared" si="36"/>
        <v>350</v>
      </c>
      <c r="G535" s="156" t="s">
        <v>711</v>
      </c>
      <c r="H535" s="691" t="s">
        <v>305</v>
      </c>
      <c r="I535" s="126" t="str">
        <f>VLOOKUP(H535,[3]Presupuesto!$B$11:$C$565,2,0)</f>
        <v>IMPRENTA, PUBLIC. Y REPRODUC. (25300-00)</v>
      </c>
      <c r="J535" s="95" t="s">
        <v>71</v>
      </c>
      <c r="K535" s="95" t="s">
        <v>728</v>
      </c>
    </row>
    <row r="536" spans="3:11" x14ac:dyDescent="0.25">
      <c r="C536" s="137"/>
      <c r="D536" s="154"/>
      <c r="E536" s="119"/>
      <c r="F536" s="94">
        <f t="shared" si="36"/>
        <v>0</v>
      </c>
      <c r="G536" s="156"/>
      <c r="H536" s="138"/>
      <c r="I536" s="126"/>
      <c r="J536" s="95"/>
      <c r="K536" s="95"/>
    </row>
    <row r="537" spans="3:11" x14ac:dyDescent="0.25">
      <c r="C537" s="137"/>
      <c r="D537" s="154"/>
      <c r="E537" s="119"/>
      <c r="F537" s="94">
        <f t="shared" si="36"/>
        <v>0</v>
      </c>
      <c r="G537" s="156"/>
      <c r="H537" s="138"/>
      <c r="I537" s="126"/>
      <c r="J537" s="95"/>
      <c r="K537" s="95"/>
    </row>
    <row r="538" spans="3:11" x14ac:dyDescent="0.25">
      <c r="C538" s="141"/>
      <c r="D538" s="147"/>
      <c r="E538" s="115"/>
      <c r="F538" s="94">
        <f t="shared" si="36"/>
        <v>0</v>
      </c>
      <c r="G538" s="156"/>
      <c r="H538" s="142"/>
      <c r="I538" s="126"/>
      <c r="J538" s="95"/>
      <c r="K538" s="95"/>
    </row>
    <row r="539" spans="3:11" ht="15.75" thickBot="1" x14ac:dyDescent="0.3">
      <c r="C539" s="143"/>
      <c r="D539" s="155"/>
      <c r="E539" s="100"/>
      <c r="F539" s="102">
        <f t="shared" si="36"/>
        <v>0</v>
      </c>
      <c r="G539" s="157"/>
      <c r="H539" s="144"/>
      <c r="I539" s="128"/>
      <c r="J539" s="103"/>
      <c r="K539" s="120"/>
    </row>
    <row r="540" spans="3:11" x14ac:dyDescent="0.25">
      <c r="C540" s="424"/>
      <c r="D540" s="424"/>
      <c r="E540" s="424"/>
      <c r="F540" s="424"/>
      <c r="G540" s="413"/>
      <c r="H540" s="424"/>
      <c r="I540" s="424"/>
      <c r="J540" s="424"/>
      <c r="K540" s="424"/>
    </row>
    <row r="541" spans="3:11" ht="15.75" thickBot="1" x14ac:dyDescent="0.3">
      <c r="C541" s="424"/>
      <c r="D541" s="424"/>
      <c r="E541" s="424"/>
      <c r="F541" s="89"/>
      <c r="G541" s="88"/>
      <c r="H541" s="89"/>
      <c r="I541" s="89"/>
      <c r="J541" s="424"/>
      <c r="K541" s="424"/>
    </row>
    <row r="542" spans="3:11" ht="15.75" thickBot="1" x14ac:dyDescent="0.3">
      <c r="C542" s="153" t="s">
        <v>1337</v>
      </c>
      <c r="D542" s="345">
        <f>SUM(F549:F562)</f>
        <v>260820</v>
      </c>
      <c r="E542" s="424"/>
      <c r="F542" s="69"/>
      <c r="G542" s="78"/>
      <c r="H542" s="69"/>
      <c r="I542" s="69"/>
      <c r="J542" s="424"/>
      <c r="K542" s="424"/>
    </row>
    <row r="543" spans="3:11" x14ac:dyDescent="0.25">
      <c r="C543" s="69"/>
      <c r="D543" s="31"/>
      <c r="E543" s="91"/>
      <c r="F543" s="91"/>
      <c r="G543" s="91"/>
      <c r="H543" s="75"/>
      <c r="I543" s="75"/>
      <c r="J543" s="75"/>
      <c r="K543" s="109"/>
    </row>
    <row r="544" spans="3:11" x14ac:dyDescent="0.25">
      <c r="C544" s="69"/>
      <c r="D544" s="31"/>
      <c r="E544" s="91"/>
      <c r="F544" s="91"/>
      <c r="G544" s="91"/>
      <c r="H544" s="75"/>
      <c r="I544" s="75"/>
      <c r="J544" s="75"/>
      <c r="K544" s="109"/>
    </row>
    <row r="545" spans="3:11" ht="15.75" x14ac:dyDescent="0.25">
      <c r="C545" s="195" t="s">
        <v>1309</v>
      </c>
      <c r="D545" s="343" t="s">
        <v>2156</v>
      </c>
      <c r="E545" s="91"/>
      <c r="F545" s="91"/>
      <c r="G545" s="91"/>
      <c r="H545" s="75"/>
      <c r="I545" s="75"/>
      <c r="J545" s="75"/>
      <c r="K545" s="109"/>
    </row>
    <row r="546" spans="3:11" ht="18.75" x14ac:dyDescent="0.25">
      <c r="C546" s="202" t="str">
        <f>IFERROR(VLOOKUP(D545,'[3]1. Desarrollo e Innov. Curricu.'!$F:$G,2,FALSE),IFERROR(VLOOKUP(D545,'[3]2. Investigación Científica'!$F:$G,2,FALSE),IFERROR(VLOOKUP(D545,'[3]3. Vinculación Univ. Sociedad'!$F:$G,2,FALSE),IFERROR(VLOOKUP(D545,'[3]4. Docencia y Profesorado Univ.'!$F:$G,2,FALSE),IFERROR(VLOOKUP(D545,'[3]5. Estudiantes y Graduados'!$F:$G,2,FALSE),IFERROR(VLOOKUP(D545,'[3]11. Gestion Administrativa'!$F:$G,2,FALSE),IFERROR(VLOOKUP(D545,'[3]13. Gestión Académica'!$F:$G,2,FALSE),IFERROR(VLOOKUP(D545,'[3]9. Asegura. de la Calid. y M'!$F:$G,2,FALSE),IFERROR(VLOOKUP(D545,'[3]6. Gestión del Conocimiento'!$F:$G,2,FALSE),IFERROR(VLOOKUP(D545,'[3]15. Gobernabilidad y Proceso...'!$F:$G,2,FALSE),IFERROR(VLOOKUP(D545,'[3]12. Gestión del Talento Humano'!$F:$G,2,FALSE),IFERROR(VLOOKUP(D545,'[3]14. Internacional... de la E.S.'!$F:$G,2,FALSE),IFERROR(VLOOKUP(D545,'[3]10. Posgrado'!$F:$G,2,FALSE),IFERROR(VLOOKUP(D545,'[3]17. Gestión TIC'!$F:$G,2,FALSE),IFERROR(VLOOKUP(D545,'[3]16. Desa. del Sistema Educ.Sup.'!$F:$G,2,FALSE),IFERROR(VLOOKUP(D545,'[3]8. Cultura de Inno. Insti...'!$F:$G,2,FALSE),VLOOKUP(D545,'[3]7. Lo Esencial de la Reforma U.'!$F:$G,2,0)))))))))))))))))</f>
        <v xml:space="preserve">Implementar cursos, talleres y otras formas de capacitación y formación del personal docente y administrativo, dentro de los programas marco de formación y capacitación continua. </v>
      </c>
      <c r="D546" s="31"/>
      <c r="E546" s="91"/>
      <c r="F546" s="91"/>
      <c r="G546" s="91"/>
      <c r="H546" s="75"/>
      <c r="I546" s="75"/>
      <c r="J546" s="75"/>
      <c r="K546" s="109"/>
    </row>
    <row r="547" spans="3:11" ht="15.75" thickBot="1" x14ac:dyDescent="0.3">
      <c r="C547" s="424"/>
      <c r="D547" s="424"/>
      <c r="E547" s="424"/>
      <c r="F547" s="91"/>
      <c r="G547" s="75"/>
      <c r="H547" s="75"/>
      <c r="I547" s="75"/>
      <c r="J547" s="424"/>
      <c r="K547" s="424"/>
    </row>
    <row r="548" spans="3:11" ht="30.75" thickBot="1" x14ac:dyDescent="0.3">
      <c r="C548" s="125" t="s">
        <v>1310</v>
      </c>
      <c r="D548" s="125" t="s">
        <v>98</v>
      </c>
      <c r="E548" s="132" t="s">
        <v>1312</v>
      </c>
      <c r="F548" s="131" t="s">
        <v>1313</v>
      </c>
      <c r="G548" s="129" t="s">
        <v>1314</v>
      </c>
      <c r="H548" s="132" t="s">
        <v>1315</v>
      </c>
      <c r="I548" s="129" t="s">
        <v>710</v>
      </c>
      <c r="J548" s="129" t="s">
        <v>1316</v>
      </c>
      <c r="K548" s="129" t="s">
        <v>1317</v>
      </c>
    </row>
    <row r="549" spans="3:11" x14ac:dyDescent="0.25">
      <c r="C549" s="212" t="s">
        <v>1284</v>
      </c>
      <c r="D549" s="213"/>
      <c r="E549" s="211">
        <f>HLOOKUP(C549,$AH$2:$BU$3,2,0)</f>
        <v>620</v>
      </c>
      <c r="F549" s="94">
        <f t="shared" ref="F549:F562" si="37">D549*E549</f>
        <v>0</v>
      </c>
      <c r="G549" s="156"/>
      <c r="H549" s="138"/>
      <c r="I549" s="126"/>
      <c r="J549" s="210" t="s">
        <v>80</v>
      </c>
      <c r="K549" s="95" t="s">
        <v>718</v>
      </c>
    </row>
    <row r="550" spans="3:11" x14ac:dyDescent="0.25">
      <c r="C550" s="137"/>
      <c r="D550" s="154"/>
      <c r="E550" s="119"/>
      <c r="F550" s="94">
        <f t="shared" si="37"/>
        <v>0</v>
      </c>
      <c r="G550" s="156"/>
      <c r="H550" s="138"/>
      <c r="I550" s="126"/>
      <c r="J550" s="95"/>
      <c r="K550" s="95"/>
    </row>
    <row r="551" spans="3:11" ht="30" x14ac:dyDescent="0.25">
      <c r="C551" s="654" t="s">
        <v>2157</v>
      </c>
      <c r="D551" s="154">
        <v>3</v>
      </c>
      <c r="E551" s="119">
        <f>1400*24</f>
        <v>33600</v>
      </c>
      <c r="F551" s="94">
        <f t="shared" si="37"/>
        <v>100800</v>
      </c>
      <c r="G551" s="156" t="s">
        <v>711</v>
      </c>
      <c r="H551" s="691" t="s">
        <v>324</v>
      </c>
      <c r="I551" s="126" t="str">
        <f>VLOOKUP(H551,[3]Presupuesto!$B$11:$C$565,2,0)</f>
        <v>OTROS SERVICIOS COMERCIALES Y FINANCIEROS N.C PROYECTO FORTALECIMIENTO ORG. ESTU</v>
      </c>
      <c r="J551" s="95" t="s">
        <v>74</v>
      </c>
      <c r="K551" s="95" t="s">
        <v>726</v>
      </c>
    </row>
    <row r="552" spans="3:11" x14ac:dyDescent="0.25">
      <c r="C552" s="137" t="s">
        <v>2158</v>
      </c>
      <c r="D552" s="154">
        <v>3</v>
      </c>
      <c r="E552" s="119">
        <f>135*24*7</f>
        <v>22680</v>
      </c>
      <c r="F552" s="94">
        <f t="shared" si="37"/>
        <v>68040</v>
      </c>
      <c r="G552" s="156" t="s">
        <v>711</v>
      </c>
      <c r="H552" s="691" t="s">
        <v>324</v>
      </c>
      <c r="I552" s="126" t="str">
        <f>VLOOKUP(H552,[3]Presupuesto!$B$11:$C$565,2,0)</f>
        <v>OTROS SERVICIOS COMERCIALES Y FINANCIEROS N.C PROYECTO FORTALECIMIENTO ORG. ESTU</v>
      </c>
      <c r="J552" s="95" t="s">
        <v>74</v>
      </c>
      <c r="K552" s="95" t="s">
        <v>726</v>
      </c>
    </row>
    <row r="553" spans="3:11" x14ac:dyDescent="0.25">
      <c r="C553" s="137"/>
      <c r="D553" s="154"/>
      <c r="E553" s="119"/>
      <c r="F553" s="94">
        <f t="shared" si="37"/>
        <v>0</v>
      </c>
      <c r="G553" s="156"/>
      <c r="H553" s="691"/>
      <c r="I553" s="126"/>
      <c r="J553" s="95"/>
      <c r="K553" s="95"/>
    </row>
    <row r="554" spans="3:11" x14ac:dyDescent="0.25">
      <c r="C554" s="139" t="s">
        <v>2159</v>
      </c>
      <c r="D554" s="147">
        <v>2</v>
      </c>
      <c r="E554" s="119">
        <v>26000</v>
      </c>
      <c r="F554" s="94">
        <f t="shared" si="37"/>
        <v>52000</v>
      </c>
      <c r="G554" s="156" t="s">
        <v>711</v>
      </c>
      <c r="H554" s="691" t="s">
        <v>331</v>
      </c>
      <c r="I554" s="126" t="str">
        <f>VLOOKUP(H554,[3]Presupuesto!$B$11:$C$565,2,0)</f>
        <v>PASAJES AL EXTERIOR</v>
      </c>
      <c r="J554" s="95" t="s">
        <v>74</v>
      </c>
      <c r="K554" s="95" t="s">
        <v>726</v>
      </c>
    </row>
    <row r="555" spans="3:11" x14ac:dyDescent="0.25">
      <c r="C555" s="139"/>
      <c r="D555" s="147"/>
      <c r="E555" s="119"/>
      <c r="F555" s="94">
        <f t="shared" si="37"/>
        <v>0</v>
      </c>
      <c r="G555" s="156"/>
      <c r="H555" s="138"/>
      <c r="I555" s="126"/>
      <c r="J555" s="95"/>
      <c r="K555" s="95" t="s">
        <v>728</v>
      </c>
    </row>
    <row r="556" spans="3:11" x14ac:dyDescent="0.25">
      <c r="C556" s="137" t="s">
        <v>2160</v>
      </c>
      <c r="D556" s="147">
        <v>1</v>
      </c>
      <c r="E556" s="119">
        <v>35000</v>
      </c>
      <c r="F556" s="94">
        <f t="shared" si="37"/>
        <v>35000</v>
      </c>
      <c r="G556" s="156" t="s">
        <v>711</v>
      </c>
      <c r="H556" s="691" t="s">
        <v>331</v>
      </c>
      <c r="I556" s="126" t="str">
        <f>VLOOKUP(H556,[3]Presupuesto!$B$11:$C$565,2,0)</f>
        <v>PASAJES AL EXTERIOR</v>
      </c>
      <c r="J556" s="95" t="s">
        <v>74</v>
      </c>
      <c r="K556" s="95" t="s">
        <v>726</v>
      </c>
    </row>
    <row r="557" spans="3:11" x14ac:dyDescent="0.25">
      <c r="C557" s="137"/>
      <c r="D557" s="147"/>
      <c r="E557" s="119"/>
      <c r="F557" s="94">
        <f t="shared" si="37"/>
        <v>0</v>
      </c>
      <c r="G557" s="156"/>
      <c r="H557" s="138"/>
      <c r="I557" s="126"/>
      <c r="J557" s="95"/>
      <c r="K557" s="95"/>
    </row>
    <row r="558" spans="3:11" x14ac:dyDescent="0.25">
      <c r="C558" s="137" t="s">
        <v>2161</v>
      </c>
      <c r="D558" s="147">
        <v>4</v>
      </c>
      <c r="E558" s="119">
        <v>120</v>
      </c>
      <c r="F558" s="94">
        <f t="shared" si="37"/>
        <v>480</v>
      </c>
      <c r="G558" s="156" t="s">
        <v>711</v>
      </c>
      <c r="H558" s="691" t="s">
        <v>379</v>
      </c>
      <c r="I558" s="126" t="str">
        <f>VLOOKUP(H558,[3]Presupuesto!$B$11:$C$565,2,0)</f>
        <v>PAPEL DE ESCRITORIO</v>
      </c>
      <c r="J558" s="95" t="s">
        <v>74</v>
      </c>
      <c r="K558" s="95" t="s">
        <v>726</v>
      </c>
    </row>
    <row r="559" spans="3:11" x14ac:dyDescent="0.25">
      <c r="C559" s="137" t="s">
        <v>2162</v>
      </c>
      <c r="D559" s="147">
        <v>3</v>
      </c>
      <c r="E559" s="119">
        <v>650</v>
      </c>
      <c r="F559" s="94">
        <f t="shared" si="37"/>
        <v>1950</v>
      </c>
      <c r="G559" s="156" t="s">
        <v>711</v>
      </c>
      <c r="H559" s="691" t="s">
        <v>457</v>
      </c>
      <c r="I559" s="126" t="str">
        <f>VLOOKUP(H559,[3]Presupuesto!$B$11:$C$565,2,0)</f>
        <v>OTROS RESPUESTOS Y ACCESORIOS MENORES</v>
      </c>
      <c r="J559" s="95" t="s">
        <v>74</v>
      </c>
      <c r="K559" s="95" t="s">
        <v>726</v>
      </c>
    </row>
    <row r="560" spans="3:11" x14ac:dyDescent="0.25">
      <c r="C560" s="137" t="s">
        <v>2163</v>
      </c>
      <c r="D560" s="147">
        <v>3</v>
      </c>
      <c r="E560" s="119">
        <v>850</v>
      </c>
      <c r="F560" s="94">
        <f t="shared" si="37"/>
        <v>2550</v>
      </c>
      <c r="G560" s="156" t="s">
        <v>711</v>
      </c>
      <c r="H560" s="691" t="s">
        <v>457</v>
      </c>
      <c r="I560" s="126" t="str">
        <f>VLOOKUP(H560,[3]Presupuesto!$B$11:$C$565,2,0)</f>
        <v>OTROS RESPUESTOS Y ACCESORIOS MENORES</v>
      </c>
      <c r="J560" s="95" t="s">
        <v>74</v>
      </c>
      <c r="K560" s="95" t="s">
        <v>726</v>
      </c>
    </row>
    <row r="561" spans="3:11" x14ac:dyDescent="0.25">
      <c r="C561" s="137"/>
      <c r="D561" s="147"/>
      <c r="E561" s="119"/>
      <c r="F561" s="94">
        <f t="shared" si="37"/>
        <v>0</v>
      </c>
      <c r="G561" s="156"/>
      <c r="H561" s="138"/>
      <c r="I561" s="126"/>
      <c r="J561" s="95"/>
      <c r="K561" s="95"/>
    </row>
    <row r="562" spans="3:11" ht="15.75" thickBot="1" x14ac:dyDescent="0.3">
      <c r="C562" s="143"/>
      <c r="D562" s="155"/>
      <c r="E562" s="100"/>
      <c r="F562" s="102">
        <f t="shared" si="37"/>
        <v>0</v>
      </c>
      <c r="G562" s="157"/>
      <c r="H562" s="144"/>
      <c r="I562" s="128"/>
      <c r="J562" s="103"/>
      <c r="K562" s="120"/>
    </row>
    <row r="563" spans="3:11" x14ac:dyDescent="0.25">
      <c r="C563" s="424"/>
      <c r="D563" s="424"/>
      <c r="E563" s="424"/>
      <c r="F563" s="424"/>
      <c r="G563" s="413"/>
      <c r="H563" s="424"/>
      <c r="I563" s="424"/>
      <c r="J563" s="424"/>
      <c r="K563" s="424"/>
    </row>
    <row r="564" spans="3:11" ht="15.75" thickBot="1" x14ac:dyDescent="0.3">
      <c r="C564" s="424"/>
      <c r="D564" s="424"/>
      <c r="E564" s="424"/>
      <c r="F564" s="89"/>
      <c r="G564" s="88"/>
      <c r="H564" s="89"/>
      <c r="I564" s="89"/>
      <c r="J564" s="424"/>
      <c r="K564" s="424"/>
    </row>
    <row r="565" spans="3:11" ht="15.75" thickBot="1" x14ac:dyDescent="0.3">
      <c r="C565" s="153" t="s">
        <v>1337</v>
      </c>
      <c r="D565" s="345">
        <f>SUM(F572:F581)</f>
        <v>433215.7475</v>
      </c>
      <c r="E565" s="424"/>
      <c r="F565" s="69"/>
      <c r="G565" s="78"/>
      <c r="H565" s="69"/>
      <c r="I565" s="69"/>
      <c r="J565" s="424"/>
      <c r="K565" s="424"/>
    </row>
    <row r="566" spans="3:11" x14ac:dyDescent="0.25">
      <c r="C566" s="69"/>
      <c r="D566" s="31"/>
      <c r="E566" s="91"/>
      <c r="F566" s="91"/>
      <c r="G566" s="91"/>
      <c r="H566" s="75"/>
      <c r="I566" s="75"/>
      <c r="J566" s="75"/>
      <c r="K566" s="109"/>
    </row>
    <row r="567" spans="3:11" x14ac:dyDescent="0.25">
      <c r="C567" s="69"/>
      <c r="D567" s="31"/>
      <c r="E567" s="91"/>
      <c r="F567" s="91"/>
      <c r="G567" s="91"/>
      <c r="H567" s="75"/>
      <c r="I567" s="75"/>
      <c r="J567" s="75"/>
      <c r="K567" s="109"/>
    </row>
    <row r="568" spans="3:11" ht="15.75" x14ac:dyDescent="0.25">
      <c r="C568" s="195" t="s">
        <v>1309</v>
      </c>
      <c r="D568" s="343" t="s">
        <v>2164</v>
      </c>
      <c r="E568" s="91"/>
      <c r="F568" s="91"/>
      <c r="G568" s="91"/>
      <c r="H568" s="75"/>
      <c r="I568" s="75"/>
      <c r="J568" s="75"/>
      <c r="K568" s="109"/>
    </row>
    <row r="569" spans="3:11" ht="18.75" x14ac:dyDescent="0.25">
      <c r="C569" s="202" t="str">
        <f>IFERROR(VLOOKUP(D568,'[3]1. Desarrollo e Innov. Curricu.'!$F:$G,2,FALSE),IFERROR(VLOOKUP(D568,'[3]2. Investigación Científica'!$F:$G,2,FALSE),IFERROR(VLOOKUP(D568,'[3]3. Vinculación Univ. Sociedad'!$F:$G,2,FALSE),IFERROR(VLOOKUP(D568,'[3]4. Docencia y Profesorado Univ.'!$F:$G,2,FALSE),IFERROR(VLOOKUP(D568,'[3]5. Estudiantes y Graduados'!$F:$G,2,FALSE),IFERROR(VLOOKUP(D568,'[3]11. Gestion Administrativa'!$F:$G,2,FALSE),IFERROR(VLOOKUP(D568,'[3]13. Gestión Académica'!$F:$G,2,FALSE),IFERROR(VLOOKUP(D568,'[3]9. Asegura. de la Calid. y M'!$F:$G,2,FALSE),IFERROR(VLOOKUP(D568,'[3]6. Gestión del Conocimiento'!$F:$G,2,FALSE),IFERROR(VLOOKUP(D568,'[3]15. Gobernabilidad y Proceso...'!$F:$G,2,FALSE),IFERROR(VLOOKUP(D568,'[3]12. Gestión del Talento Humano'!$F:$G,2,FALSE),IFERROR(VLOOKUP(D568,'[3]14. Internacional... de la E.S.'!$F:$G,2,FALSE),IFERROR(VLOOKUP(D568,'[3]10. Posgrado'!$F:$G,2,FALSE),IFERROR(VLOOKUP(D568,'[3]17. Gestión TIC'!$F:$G,2,FALSE),IFERROR(VLOOKUP(D568,'[3]16. Desa. del Sistema Educ.Sup.'!$F:$G,2,FALSE),IFERROR(VLOOKUP(D568,'[3]8. Cultura de Inno. Insti...'!$F:$G,2,FALSE),VLOOKUP(D568,'[3]7. Lo Esencial de la Reforma U.'!$F:$G,2,0)))))))))))))))))</f>
        <v xml:space="preserve">Diseñar, aprobar e implementar un programa de relevo del personal docente y administrativo. </v>
      </c>
      <c r="D569" s="31"/>
      <c r="E569" s="91"/>
      <c r="F569" s="91"/>
      <c r="G569" s="91"/>
      <c r="H569" s="75"/>
      <c r="I569" s="75"/>
      <c r="J569" s="75"/>
      <c r="K569" s="109"/>
    </row>
    <row r="570" spans="3:11" ht="15.75" thickBot="1" x14ac:dyDescent="0.3">
      <c r="C570" s="424"/>
      <c r="D570" s="424"/>
      <c r="E570" s="424"/>
      <c r="F570" s="91"/>
      <c r="G570" s="75"/>
      <c r="H570" s="75"/>
      <c r="I570" s="75"/>
      <c r="J570" s="424"/>
      <c r="K570" s="424"/>
    </row>
    <row r="571" spans="3:11" ht="30.75" thickBot="1" x14ac:dyDescent="0.3">
      <c r="C571" s="125" t="s">
        <v>1310</v>
      </c>
      <c r="D571" s="125" t="s">
        <v>98</v>
      </c>
      <c r="E571" s="132" t="s">
        <v>1312</v>
      </c>
      <c r="F571" s="131" t="s">
        <v>1313</v>
      </c>
      <c r="G571" s="129" t="s">
        <v>1314</v>
      </c>
      <c r="H571" s="132" t="s">
        <v>1315</v>
      </c>
      <c r="I571" s="129" t="s">
        <v>710</v>
      </c>
      <c r="J571" s="129" t="s">
        <v>1316</v>
      </c>
      <c r="K571" s="129" t="s">
        <v>1317</v>
      </c>
    </row>
    <row r="572" spans="3:11" x14ac:dyDescent="0.25">
      <c r="C572" s="212" t="s">
        <v>1284</v>
      </c>
      <c r="D572" s="213"/>
      <c r="E572" s="211">
        <f>HLOOKUP(C572,$AH$2:$BU$3,2,0)</f>
        <v>620</v>
      </c>
      <c r="F572" s="94">
        <f t="shared" ref="F572:F581" si="38">D572*E572</f>
        <v>0</v>
      </c>
      <c r="G572" s="156"/>
      <c r="H572" s="138"/>
      <c r="I572" s="126" t="e">
        <f>VLOOKUP(H572,[3]Presupuesto!$B$11:$C$565,2,0)</f>
        <v>#N/A</v>
      </c>
      <c r="J572" s="210" t="s">
        <v>80</v>
      </c>
      <c r="K572" s="95" t="s">
        <v>718</v>
      </c>
    </row>
    <row r="573" spans="3:11" x14ac:dyDescent="0.25">
      <c r="C573" s="137"/>
      <c r="D573" s="154"/>
      <c r="E573" s="119"/>
      <c r="F573" s="94">
        <f t="shared" si="38"/>
        <v>0</v>
      </c>
      <c r="G573" s="156"/>
      <c r="H573" s="138"/>
      <c r="I573" s="126"/>
      <c r="J573" s="95"/>
      <c r="K573" s="95"/>
    </row>
    <row r="574" spans="3:11" ht="30" x14ac:dyDescent="0.25">
      <c r="C574" s="603" t="s">
        <v>2165</v>
      </c>
      <c r="D574" s="154"/>
      <c r="E574" s="119"/>
      <c r="F574" s="94">
        <f t="shared" si="38"/>
        <v>0</v>
      </c>
      <c r="G574" s="156"/>
      <c r="H574" s="138"/>
      <c r="I574" s="126"/>
      <c r="J574" s="95"/>
      <c r="K574" s="95"/>
    </row>
    <row r="575" spans="3:11" x14ac:dyDescent="0.25">
      <c r="C575" s="137" t="s">
        <v>2166</v>
      </c>
      <c r="D575" s="154">
        <v>5</v>
      </c>
      <c r="E575" s="119">
        <v>31050</v>
      </c>
      <c r="F575" s="94">
        <f t="shared" si="38"/>
        <v>155250</v>
      </c>
      <c r="G575" s="156" t="s">
        <v>711</v>
      </c>
      <c r="H575" s="691" t="s">
        <v>331</v>
      </c>
      <c r="I575" s="126" t="str">
        <f>VLOOKUP(H575,[3]Presupuesto!$B$11:$C$565,2,0)</f>
        <v>PASAJES AL EXTERIOR</v>
      </c>
      <c r="J575" s="95" t="s">
        <v>74</v>
      </c>
      <c r="K575" s="95" t="s">
        <v>726</v>
      </c>
    </row>
    <row r="576" spans="3:11" x14ac:dyDescent="0.25">
      <c r="C576" s="137" t="s">
        <v>2167</v>
      </c>
      <c r="D576" s="154">
        <v>5</v>
      </c>
      <c r="E576" s="119">
        <f>135*23.7071*7</f>
        <v>22403.209500000001</v>
      </c>
      <c r="F576" s="94">
        <f t="shared" si="38"/>
        <v>112016.0475</v>
      </c>
      <c r="G576" s="156" t="s">
        <v>711</v>
      </c>
      <c r="H576" s="138" t="s">
        <v>324</v>
      </c>
      <c r="I576" s="126" t="str">
        <f>VLOOKUP(H576,[3]Presupuesto!$B$11:$C$565,2,0)</f>
        <v>OTROS SERVICIOS COMERCIALES Y FINANCIEROS N.C PROYECTO FORTALECIMIENTO ORG. ESTU</v>
      </c>
      <c r="J576" s="95" t="s">
        <v>74</v>
      </c>
      <c r="K576" s="95" t="s">
        <v>726</v>
      </c>
    </row>
    <row r="577" spans="3:11" x14ac:dyDescent="0.25">
      <c r="C577" s="137" t="s">
        <v>2168</v>
      </c>
      <c r="D577" s="154">
        <v>5</v>
      </c>
      <c r="E577" s="119">
        <f>1400*23.7071</f>
        <v>33189.94</v>
      </c>
      <c r="F577" s="94">
        <f t="shared" si="38"/>
        <v>165949.70000000001</v>
      </c>
      <c r="G577" s="156" t="s">
        <v>711</v>
      </c>
      <c r="H577" s="691" t="s">
        <v>331</v>
      </c>
      <c r="I577" s="126" t="str">
        <f>VLOOKUP(H577,[3]Presupuesto!$B$11:$C$565,2,0)</f>
        <v>PASAJES AL EXTERIOR</v>
      </c>
      <c r="J577" s="95" t="s">
        <v>74</v>
      </c>
      <c r="K577" s="95" t="s">
        <v>726</v>
      </c>
    </row>
    <row r="578" spans="3:11" x14ac:dyDescent="0.25">
      <c r="C578" s="653"/>
      <c r="D578" s="154"/>
      <c r="E578" s="119"/>
      <c r="F578" s="94">
        <f t="shared" si="38"/>
        <v>0</v>
      </c>
      <c r="G578" s="156"/>
      <c r="H578" s="138"/>
      <c r="I578" s="126"/>
      <c r="J578" s="95"/>
      <c r="K578" s="95"/>
    </row>
    <row r="579" spans="3:11" x14ac:dyDescent="0.25">
      <c r="C579" s="137"/>
      <c r="D579" s="154"/>
      <c r="E579" s="119"/>
      <c r="F579" s="94">
        <f t="shared" si="38"/>
        <v>0</v>
      </c>
      <c r="G579" s="156"/>
      <c r="H579" s="138"/>
      <c r="I579" s="126"/>
      <c r="J579" s="95"/>
      <c r="K579" s="95"/>
    </row>
    <row r="580" spans="3:11" x14ac:dyDescent="0.25">
      <c r="C580" s="141"/>
      <c r="D580" s="147"/>
      <c r="E580" s="115"/>
      <c r="F580" s="94">
        <f t="shared" si="38"/>
        <v>0</v>
      </c>
      <c r="G580" s="156"/>
      <c r="H580" s="142"/>
      <c r="I580" s="126"/>
      <c r="J580" s="95"/>
      <c r="K580" s="95"/>
    </row>
    <row r="581" spans="3:11" ht="15.75" thickBot="1" x14ac:dyDescent="0.3">
      <c r="C581" s="143"/>
      <c r="D581" s="155"/>
      <c r="E581" s="100"/>
      <c r="F581" s="102">
        <f t="shared" si="38"/>
        <v>0</v>
      </c>
      <c r="G581" s="157"/>
      <c r="H581" s="144"/>
      <c r="I581" s="128"/>
      <c r="J581" s="103"/>
      <c r="K581" s="120"/>
    </row>
    <row r="582" spans="3:11" ht="15.75" thickBot="1" x14ac:dyDescent="0.3">
      <c r="C582" s="424"/>
      <c r="D582" s="424"/>
      <c r="E582" s="424"/>
      <c r="F582" s="424"/>
      <c r="G582" s="413"/>
      <c r="H582" s="424"/>
      <c r="I582" s="424"/>
      <c r="J582" s="424"/>
      <c r="K582" s="424"/>
    </row>
    <row r="583" spans="3:11" ht="15.75" thickBot="1" x14ac:dyDescent="0.3">
      <c r="C583" s="153" t="s">
        <v>1337</v>
      </c>
      <c r="D583" s="345">
        <f>SUM(F590:F599)</f>
        <v>237071</v>
      </c>
      <c r="E583" s="424"/>
      <c r="F583" s="69"/>
      <c r="G583" s="78"/>
      <c r="H583" s="69"/>
      <c r="I583" s="69"/>
      <c r="J583" s="424"/>
      <c r="K583" s="424"/>
    </row>
    <row r="584" spans="3:11" x14ac:dyDescent="0.25">
      <c r="C584" s="69"/>
      <c r="D584" s="31"/>
      <c r="E584" s="91"/>
      <c r="F584" s="91"/>
      <c r="G584" s="91"/>
      <c r="H584" s="75"/>
      <c r="I584" s="75"/>
      <c r="J584" s="75"/>
      <c r="K584" s="109"/>
    </row>
    <row r="585" spans="3:11" x14ac:dyDescent="0.25">
      <c r="C585" s="69"/>
      <c r="D585" s="31"/>
      <c r="E585" s="91"/>
      <c r="F585" s="91"/>
      <c r="G585" s="91"/>
      <c r="H585" s="75"/>
      <c r="I585" s="75"/>
      <c r="J585" s="75"/>
      <c r="K585" s="109"/>
    </row>
    <row r="586" spans="3:11" ht="15.75" x14ac:dyDescent="0.25">
      <c r="C586" s="195" t="s">
        <v>1309</v>
      </c>
      <c r="D586" s="343" t="s">
        <v>2205</v>
      </c>
      <c r="E586" s="91"/>
      <c r="F586" s="91"/>
      <c r="G586" s="91"/>
      <c r="H586" s="75"/>
      <c r="I586" s="75"/>
      <c r="J586" s="75"/>
      <c r="K586" s="109"/>
    </row>
    <row r="587" spans="3:11" ht="18.75" x14ac:dyDescent="0.25">
      <c r="C587" s="202" t="s">
        <v>2206</v>
      </c>
      <c r="D587" s="31"/>
      <c r="E587" s="91"/>
      <c r="F587" s="91"/>
      <c r="G587" s="91"/>
      <c r="H587" s="75"/>
      <c r="I587" s="75"/>
      <c r="J587" s="75"/>
      <c r="K587" s="109"/>
    </row>
    <row r="588" spans="3:11" ht="15.75" thickBot="1" x14ac:dyDescent="0.3">
      <c r="C588" s="424"/>
      <c r="D588" s="424"/>
      <c r="E588" s="424"/>
      <c r="F588" s="91"/>
      <c r="G588" s="75"/>
      <c r="H588" s="75"/>
      <c r="I588" s="75"/>
      <c r="J588" s="424"/>
      <c r="K588" s="424"/>
    </row>
    <row r="589" spans="3:11" ht="30.75" thickBot="1" x14ac:dyDescent="0.3">
      <c r="C589" s="125" t="s">
        <v>1310</v>
      </c>
      <c r="D589" s="125" t="s">
        <v>98</v>
      </c>
      <c r="E589" s="132" t="s">
        <v>1312</v>
      </c>
      <c r="F589" s="131" t="s">
        <v>1313</v>
      </c>
      <c r="G589" s="129" t="s">
        <v>1314</v>
      </c>
      <c r="H589" s="132" t="s">
        <v>1315</v>
      </c>
      <c r="I589" s="129" t="s">
        <v>710</v>
      </c>
      <c r="J589" s="129" t="s">
        <v>1316</v>
      </c>
      <c r="K589" s="129" t="s">
        <v>1317</v>
      </c>
    </row>
    <row r="590" spans="3:11" x14ac:dyDescent="0.25">
      <c r="C590" s="212" t="s">
        <v>1284</v>
      </c>
      <c r="D590" s="213"/>
      <c r="E590" s="211">
        <f>HLOOKUP(C590,$AH$2:$BU$3,2,0)</f>
        <v>620</v>
      </c>
      <c r="F590" s="94">
        <f t="shared" ref="F590:F599" si="39">D590*E590</f>
        <v>0</v>
      </c>
      <c r="G590" s="156"/>
      <c r="H590" s="138"/>
      <c r="I590" s="126"/>
      <c r="J590" s="210"/>
      <c r="K590" s="95"/>
    </row>
    <row r="591" spans="3:11" x14ac:dyDescent="0.25">
      <c r="C591" s="137"/>
      <c r="D591" s="154"/>
      <c r="E591" s="119"/>
      <c r="F591" s="94">
        <f t="shared" si="39"/>
        <v>0</v>
      </c>
      <c r="G591" s="156"/>
      <c r="H591" s="138"/>
      <c r="I591" s="126"/>
      <c r="J591" s="95"/>
      <c r="K591" s="95"/>
    </row>
    <row r="592" spans="3:11" ht="45" x14ac:dyDescent="0.25">
      <c r="C592" s="603" t="s">
        <v>2170</v>
      </c>
      <c r="D592" s="154">
        <v>2</v>
      </c>
      <c r="E592" s="119">
        <f>(5000*23.7071)</f>
        <v>118535.5</v>
      </c>
      <c r="F592" s="94">
        <f t="shared" si="39"/>
        <v>237071</v>
      </c>
      <c r="G592" s="156" t="s">
        <v>711</v>
      </c>
      <c r="H592" s="138" t="s">
        <v>629</v>
      </c>
      <c r="I592" s="126" t="str">
        <f>VLOOKUP(H592,[3]Presupuesto!$B$11:$C$565,2,0)</f>
        <v>MEMBRECIA DE LA RLB</v>
      </c>
      <c r="J592" s="95" t="s">
        <v>74</v>
      </c>
      <c r="K592" s="95" t="s">
        <v>726</v>
      </c>
    </row>
    <row r="593" spans="3:11" x14ac:dyDescent="0.25">
      <c r="C593" s="137"/>
      <c r="D593" s="154"/>
      <c r="E593" s="119"/>
      <c r="F593" s="94">
        <f t="shared" si="39"/>
        <v>0</v>
      </c>
      <c r="G593" s="156"/>
      <c r="H593" s="691"/>
      <c r="I593" s="126"/>
      <c r="J593" s="95"/>
      <c r="K593" s="95"/>
    </row>
    <row r="594" spans="3:11" x14ac:dyDescent="0.25">
      <c r="C594" s="137"/>
      <c r="D594" s="154"/>
      <c r="E594" s="119"/>
      <c r="F594" s="94">
        <f t="shared" si="39"/>
        <v>0</v>
      </c>
      <c r="G594" s="156"/>
      <c r="H594" s="138"/>
      <c r="I594" s="126"/>
      <c r="J594" s="95"/>
      <c r="K594" s="95"/>
    </row>
    <row r="595" spans="3:11" x14ac:dyDescent="0.25">
      <c r="C595" s="137"/>
      <c r="D595" s="154"/>
      <c r="E595" s="119"/>
      <c r="F595" s="94">
        <f t="shared" si="39"/>
        <v>0</v>
      </c>
      <c r="G595" s="156"/>
      <c r="H595" s="691"/>
      <c r="I595" s="126"/>
      <c r="J595" s="95"/>
      <c r="K595" s="95"/>
    </row>
    <row r="596" spans="3:11" x14ac:dyDescent="0.25">
      <c r="C596" s="653"/>
      <c r="D596" s="154"/>
      <c r="E596" s="119"/>
      <c r="F596" s="94">
        <f t="shared" si="39"/>
        <v>0</v>
      </c>
      <c r="G596" s="156"/>
      <c r="H596" s="138"/>
      <c r="I596" s="126"/>
      <c r="J596" s="95"/>
      <c r="K596" s="95"/>
    </row>
    <row r="597" spans="3:11" x14ac:dyDescent="0.25">
      <c r="C597" s="137"/>
      <c r="D597" s="154"/>
      <c r="E597" s="119"/>
      <c r="F597" s="94">
        <f t="shared" si="39"/>
        <v>0</v>
      </c>
      <c r="G597" s="156"/>
      <c r="H597" s="138"/>
      <c r="I597" s="126"/>
      <c r="J597" s="95"/>
      <c r="K597" s="95"/>
    </row>
    <row r="598" spans="3:11" x14ac:dyDescent="0.25">
      <c r="C598" s="141"/>
      <c r="D598" s="147"/>
      <c r="E598" s="115"/>
      <c r="F598" s="94">
        <f t="shared" si="39"/>
        <v>0</v>
      </c>
      <c r="G598" s="156"/>
      <c r="H598" s="142"/>
      <c r="I598" s="126"/>
      <c r="J598" s="95"/>
      <c r="K598" s="95"/>
    </row>
    <row r="599" spans="3:11" ht="15.75" thickBot="1" x14ac:dyDescent="0.3">
      <c r="C599" s="143"/>
      <c r="D599" s="155"/>
      <c r="E599" s="100"/>
      <c r="F599" s="102">
        <f t="shared" si="39"/>
        <v>0</v>
      </c>
      <c r="G599" s="157"/>
      <c r="H599" s="144"/>
      <c r="I599" s="128"/>
      <c r="J599" s="103"/>
      <c r="K599" s="120"/>
    </row>
    <row r="602" spans="3:11" ht="18.75" x14ac:dyDescent="0.25">
      <c r="C602" s="720" t="s">
        <v>2204</v>
      </c>
      <c r="D602" s="721"/>
      <c r="E602" s="721"/>
      <c r="F602" s="721"/>
      <c r="G602" s="721"/>
      <c r="H602" s="721"/>
      <c r="I602" s="721"/>
      <c r="J602" s="721"/>
      <c r="K602" s="721"/>
    </row>
    <row r="604" spans="3:11" ht="15.75" thickBot="1" x14ac:dyDescent="0.3"/>
    <row r="605" spans="3:11" ht="15.75" thickBot="1" x14ac:dyDescent="0.3">
      <c r="C605" s="153" t="s">
        <v>1337</v>
      </c>
      <c r="D605" s="345">
        <f>SUM(F612:F621)</f>
        <v>60000</v>
      </c>
      <c r="E605" s="424"/>
      <c r="F605" s="69"/>
      <c r="G605" s="78"/>
      <c r="H605" s="69"/>
      <c r="I605" s="69"/>
      <c r="J605" s="424"/>
      <c r="K605" s="424"/>
    </row>
    <row r="606" spans="3:11" x14ac:dyDescent="0.25">
      <c r="C606" s="69"/>
      <c r="D606" s="31"/>
      <c r="E606" s="91"/>
      <c r="F606" s="91"/>
      <c r="G606" s="91"/>
      <c r="H606" s="75"/>
      <c r="I606" s="75"/>
      <c r="J606" s="75"/>
      <c r="K606" s="109"/>
    </row>
    <row r="607" spans="3:11" x14ac:dyDescent="0.25">
      <c r="C607" s="69"/>
      <c r="D607" s="31"/>
      <c r="E607" s="91"/>
      <c r="F607" s="91"/>
      <c r="G607" s="91"/>
      <c r="H607" s="75"/>
      <c r="I607" s="75"/>
      <c r="J607" s="75"/>
      <c r="K607" s="109"/>
    </row>
    <row r="608" spans="3:11" ht="15.75" x14ac:dyDescent="0.25">
      <c r="C608" s="195" t="s">
        <v>1309</v>
      </c>
      <c r="D608" s="343" t="s">
        <v>2202</v>
      </c>
      <c r="E608" s="91"/>
      <c r="F608" s="91"/>
      <c r="G608" s="91"/>
      <c r="H608" s="75"/>
      <c r="I608" s="75"/>
      <c r="J608" s="75"/>
      <c r="K608" s="109"/>
    </row>
    <row r="609" spans="3:11" ht="18.75" x14ac:dyDescent="0.25">
      <c r="C609" s="202" t="str">
        <f>IFERROR(VLOOKUP(D608,'[1]1. Desarrollo e Innov. Curricu.'!$F:$G,2,FALSE),IFERROR(VLOOKUP(D608,'[1]2. Investigación Científica'!$F:$G,2,FALSE),IFERROR(VLOOKUP(D608,'[1]3. Vinculación Univ. Sociedad'!$F:$G,2,FALSE),IFERROR(VLOOKUP(D608,'[1]4. Docencia y Profesorado Univ.'!$F:$G,2,FALSE),IFERROR(VLOOKUP(D608,'[1]5. Estudiantes y Graduados'!$F:$G,2,FALSE),IFERROR(VLOOKUP(D608,'[1]11. Gestion Administrativa'!$F:$G,2,FALSE),IFERROR(VLOOKUP(D608,'[1]13. Gestión Académica'!$F:$G,2,FALSE),IFERROR(VLOOKUP(D608,'[1]9. Asegura. de la Calid. y M'!$F:$G,2,FALSE),IFERROR(VLOOKUP(D608,'[1]6. Gestión del Conocimiento'!$F:$G,2,FALSE),IFERROR(VLOOKUP(D608,'[1]15. Gobernabilidad y Proceso...'!$F:$G,2,FALSE),IFERROR(VLOOKUP(D608,'[1]12. Gestión del Talento Humano'!$F:$G,2,FALSE),IFERROR(VLOOKUP(D608,'[1]14. Internacional... de la E.S.'!$F:$G,2,FALSE),IFERROR(VLOOKUP(D608,'[1]10. Posgrado'!$F:$G,2,FALSE),IFERROR(VLOOKUP(D608,'[1]17. Gestión TIC'!$F:$G,2,FALSE),IFERROR(VLOOKUP(D608,'[1]16. Desa. del Sistema Educ.Sup.'!$F:$G,2,FALSE),IFERROR(VLOOKUP(D608,'[1]8. Cultura de Inno. Insti...'!$F:$G,2,FALSE),VLOOKUP(D608,'[1]7. Lo Esencial de la Reforma U.'!$F:$G,2,0)))))))))))))))))</f>
        <v>Fortalecer las colecciones bibliográficas y centros de documentación de la LAAF.</v>
      </c>
      <c r="D609" s="31"/>
      <c r="E609" s="91"/>
      <c r="F609" s="91"/>
      <c r="G609" s="91"/>
      <c r="H609" s="75"/>
      <c r="I609" s="75"/>
      <c r="J609" s="75"/>
      <c r="K609" s="109"/>
    </row>
    <row r="610" spans="3:11" ht="15.75" thickBot="1" x14ac:dyDescent="0.3">
      <c r="C610" s="424"/>
      <c r="D610" s="424"/>
      <c r="E610" s="424"/>
      <c r="F610" s="91"/>
      <c r="G610" s="75"/>
      <c r="H610" s="75"/>
      <c r="I610" s="75"/>
      <c r="J610" s="424"/>
      <c r="K610" s="424"/>
    </row>
    <row r="611" spans="3:11" ht="30.75" thickBot="1" x14ac:dyDescent="0.3">
      <c r="C611" s="125" t="s">
        <v>1310</v>
      </c>
      <c r="D611" s="125" t="s">
        <v>98</v>
      </c>
      <c r="E611" s="132" t="s">
        <v>1312</v>
      </c>
      <c r="F611" s="131" t="s">
        <v>1313</v>
      </c>
      <c r="G611" s="129" t="s">
        <v>1314</v>
      </c>
      <c r="H611" s="132" t="s">
        <v>1315</v>
      </c>
      <c r="I611" s="129" t="s">
        <v>710</v>
      </c>
      <c r="J611" s="129" t="s">
        <v>1316</v>
      </c>
      <c r="K611" s="129" t="s">
        <v>1317</v>
      </c>
    </row>
    <row r="612" spans="3:11" x14ac:dyDescent="0.25">
      <c r="C612" s="137"/>
      <c r="D612" s="154"/>
      <c r="E612" s="119"/>
      <c r="F612" s="94">
        <f t="shared" ref="F612:F622" si="40">D612*E612</f>
        <v>0</v>
      </c>
      <c r="G612" s="156"/>
      <c r="H612" s="138"/>
      <c r="I612" s="126"/>
      <c r="J612" s="95"/>
      <c r="K612" s="95"/>
    </row>
    <row r="613" spans="3:11" x14ac:dyDescent="0.25">
      <c r="C613" s="137" t="s">
        <v>2207</v>
      </c>
      <c r="D613" s="154">
        <v>20</v>
      </c>
      <c r="E613" s="119">
        <v>3000</v>
      </c>
      <c r="F613" s="94">
        <f t="shared" si="40"/>
        <v>60000</v>
      </c>
      <c r="G613" s="156" t="s">
        <v>711</v>
      </c>
      <c r="H613" s="138" t="s">
        <v>386</v>
      </c>
      <c r="I613" s="126" t="str">
        <f>VLOOKUP(H613,[9]Presupuesto!$B$11:$C$565,2,0)</f>
        <v>LIBROS REVISTAS Y PERIODICOS</v>
      </c>
      <c r="J613" s="95" t="s">
        <v>60</v>
      </c>
      <c r="K613" s="95" t="s">
        <v>719</v>
      </c>
    </row>
    <row r="614" spans="3:11" x14ac:dyDescent="0.25">
      <c r="C614" s="137"/>
      <c r="D614" s="154"/>
      <c r="E614" s="119"/>
      <c r="F614" s="94">
        <f t="shared" si="40"/>
        <v>0</v>
      </c>
      <c r="G614" s="156"/>
      <c r="H614" s="138"/>
      <c r="I614" s="126"/>
      <c r="J614" s="95"/>
      <c r="K614" s="95"/>
    </row>
    <row r="615" spans="3:11" x14ac:dyDescent="0.25">
      <c r="C615" s="137"/>
      <c r="D615" s="154"/>
      <c r="E615" s="119"/>
      <c r="F615" s="94">
        <f t="shared" si="40"/>
        <v>0</v>
      </c>
      <c r="G615" s="156"/>
      <c r="H615" s="138"/>
      <c r="I615" s="126"/>
      <c r="J615" s="95"/>
      <c r="K615" s="95"/>
    </row>
    <row r="616" spans="3:11" x14ac:dyDescent="0.25">
      <c r="C616" s="137"/>
      <c r="D616" s="154"/>
      <c r="E616" s="119"/>
      <c r="F616" s="94">
        <f t="shared" si="40"/>
        <v>0</v>
      </c>
      <c r="G616" s="156"/>
      <c r="H616" s="138"/>
      <c r="I616" s="126"/>
      <c r="J616" s="95"/>
      <c r="K616" s="95"/>
    </row>
    <row r="617" spans="3:11" x14ac:dyDescent="0.25">
      <c r="C617" s="137"/>
      <c r="D617" s="154"/>
      <c r="E617" s="119"/>
      <c r="F617" s="94">
        <f t="shared" si="40"/>
        <v>0</v>
      </c>
      <c r="G617" s="156"/>
      <c r="H617" s="138"/>
      <c r="I617" s="126"/>
      <c r="J617" s="95"/>
      <c r="K617" s="95"/>
    </row>
    <row r="618" spans="3:11" x14ac:dyDescent="0.25">
      <c r="C618" s="137"/>
      <c r="D618" s="154"/>
      <c r="E618" s="119"/>
      <c r="F618" s="94">
        <f t="shared" si="40"/>
        <v>0</v>
      </c>
      <c r="G618" s="156"/>
      <c r="H618" s="138"/>
      <c r="I618" s="126"/>
      <c r="J618" s="95"/>
      <c r="K618" s="95"/>
    </row>
    <row r="619" spans="3:11" x14ac:dyDescent="0.25">
      <c r="C619" s="137"/>
      <c r="D619" s="154"/>
      <c r="E619" s="119"/>
      <c r="F619" s="94">
        <f t="shared" si="40"/>
        <v>0</v>
      </c>
      <c r="G619" s="156"/>
      <c r="H619" s="138"/>
      <c r="I619" s="126"/>
      <c r="J619" s="95"/>
      <c r="K619" s="95"/>
    </row>
    <row r="620" spans="3:11" x14ac:dyDescent="0.25">
      <c r="C620" s="137"/>
      <c r="D620" s="154"/>
      <c r="E620" s="119"/>
      <c r="F620" s="94">
        <f t="shared" si="40"/>
        <v>0</v>
      </c>
      <c r="G620" s="156"/>
      <c r="H620" s="138"/>
      <c r="I620" s="126"/>
      <c r="J620" s="95"/>
      <c r="K620" s="95"/>
    </row>
    <row r="621" spans="3:11" x14ac:dyDescent="0.25">
      <c r="C621" s="137"/>
      <c r="D621" s="154"/>
      <c r="E621" s="119"/>
      <c r="F621" s="94">
        <f t="shared" si="40"/>
        <v>0</v>
      </c>
      <c r="G621" s="156"/>
      <c r="H621" s="138"/>
      <c r="I621" s="126"/>
      <c r="J621" s="95"/>
      <c r="K621" s="95"/>
    </row>
    <row r="622" spans="3:11" ht="15.75" thickBot="1" x14ac:dyDescent="0.3">
      <c r="C622" s="642"/>
      <c r="D622" s="643"/>
      <c r="E622" s="644"/>
      <c r="F622" s="624">
        <f t="shared" si="40"/>
        <v>0</v>
      </c>
      <c r="G622" s="313"/>
      <c r="H622" s="645"/>
      <c r="I622" s="646"/>
      <c r="J622" s="315"/>
      <c r="K622" s="315"/>
    </row>
    <row r="624" spans="3:11" ht="18.75" x14ac:dyDescent="0.25">
      <c r="C624" s="720" t="s">
        <v>2209</v>
      </c>
      <c r="D624" s="721"/>
      <c r="E624" s="721"/>
      <c r="F624" s="721"/>
      <c r="G624" s="721"/>
      <c r="H624" s="721"/>
      <c r="I624" s="721"/>
      <c r="J624" s="721"/>
      <c r="K624" s="721"/>
    </row>
    <row r="626" spans="3:11" ht="15.75" thickBot="1" x14ac:dyDescent="0.3"/>
    <row r="627" spans="3:11" ht="15.75" thickBot="1" x14ac:dyDescent="0.3">
      <c r="C627" s="153" t="s">
        <v>1337</v>
      </c>
      <c r="D627" s="345">
        <f>SUM(F634:F664)</f>
        <v>69650</v>
      </c>
      <c r="E627" s="424"/>
      <c r="F627" s="69"/>
      <c r="G627" s="78"/>
      <c r="H627" s="69"/>
      <c r="I627" s="69"/>
      <c r="J627" s="424"/>
      <c r="K627" s="424"/>
    </row>
    <row r="628" spans="3:11" x14ac:dyDescent="0.25">
      <c r="C628" s="69"/>
      <c r="D628" s="31"/>
      <c r="E628" s="91"/>
      <c r="F628" s="91"/>
      <c r="G628" s="91"/>
      <c r="H628" s="75"/>
      <c r="I628" s="75"/>
      <c r="J628" s="75"/>
      <c r="K628" s="109"/>
    </row>
    <row r="629" spans="3:11" x14ac:dyDescent="0.25">
      <c r="C629" s="69"/>
      <c r="D629" s="31"/>
      <c r="E629" s="91"/>
      <c r="F629" s="91"/>
      <c r="G629" s="91"/>
      <c r="H629" s="75"/>
      <c r="I629" s="75"/>
      <c r="J629" s="75"/>
      <c r="K629" s="109"/>
    </row>
    <row r="630" spans="3:11" ht="15.75" x14ac:dyDescent="0.25">
      <c r="C630" s="195" t="s">
        <v>1309</v>
      </c>
      <c r="D630" s="343" t="s">
        <v>1853</v>
      </c>
      <c r="E630" s="91"/>
      <c r="F630" s="91"/>
      <c r="G630" s="91"/>
      <c r="H630" s="75"/>
      <c r="I630" s="75"/>
      <c r="J630" s="75"/>
      <c r="K630" s="109"/>
    </row>
    <row r="631" spans="3:11" ht="18.75" x14ac:dyDescent="0.25">
      <c r="C631" s="202" t="str">
        <f>IFERROR(VLOOKUP(D630,'[5]1. Desarrollo e Innov. Curricu.'!$F:$G,2,FALSE),IFERROR(VLOOKUP(D630,'[5]2. Investigación Científica'!$F:$G,2,FALSE),IFERROR(VLOOKUP(D630,'[5]3. Vinculación Univ. Sociedad'!$F:$G,2,FALSE),IFERROR(VLOOKUP(D630,'[5]4. Docencia y Profesorado Univ.'!$F:$G,2,FALSE),IFERROR(VLOOKUP(D630,'[5]5. Estudiantes y Graduados'!$F:$G,2,FALSE),IFERROR(VLOOKUP(D630,'[5]11. Gestion Administrativa'!$F:$G,2,FALSE),IFERROR(VLOOKUP(D630,'[5]13. Gestión Académica'!$F:$G,2,FALSE),IFERROR(VLOOKUP(D630,'[5]9. Asegura. de la Calid. y M'!$F:$G,2,FALSE),IFERROR(VLOOKUP(D630,'[5]6. Gestión del Conocimiento'!$F:$G,2,FALSE),IFERROR(VLOOKUP(D630,'[5]15. Gobernabilidad y Proceso...'!$F:$G,2,FALSE),IFERROR(VLOOKUP(D630,'[5]12. Gestión del Talento Humano'!$F:$G,2,FALSE),IFERROR(VLOOKUP(D630,'[5]14. Internacional... de la E.S.'!$F:$G,2,FALSE),IFERROR(VLOOKUP(D630,'[5]10. Posgrado'!$F:$G,2,FALSE),IFERROR(VLOOKUP(D630,'[5]17. Gestión TIC'!$F:$G,2,FALSE),IFERROR(VLOOKUP(D630,'[5]16. Desa. del Sistema Educ.Sup.'!$F:$G,2,FALSE),IFERROR(VLOOKUP(D630,'[5]8. Cultura de Inno. Insti...'!$F:$G,2,FALSE),VLOOKUP(D630,'[5]7. Lo Esencial de la Reforma U.'!$F:$G,2,0)))))))))))))))))</f>
        <v xml:space="preserve">Fortalecer las colecciones bibliográficas y centros de documentación de la FACES, así como gestionar y mantener acceso al sistema virtual para la obtención de documentos y materiales de trabajo en línea por parte de profesores y estudiantes. </v>
      </c>
      <c r="D631" s="31"/>
      <c r="E631" s="91"/>
      <c r="F631" s="91"/>
      <c r="G631" s="91"/>
      <c r="H631" s="75"/>
      <c r="I631" s="75"/>
      <c r="J631" s="75"/>
      <c r="K631" s="109"/>
    </row>
    <row r="632" spans="3:11" ht="15.75" thickBot="1" x14ac:dyDescent="0.3">
      <c r="C632" s="424"/>
      <c r="D632" s="424"/>
      <c r="E632" s="424"/>
      <c r="F632" s="91"/>
      <c r="G632" s="75"/>
      <c r="H632" s="75"/>
      <c r="I632" s="75"/>
      <c r="J632" s="424"/>
      <c r="K632" s="424"/>
    </row>
    <row r="633" spans="3:11" ht="30.75" thickBot="1" x14ac:dyDescent="0.3">
      <c r="C633" s="125" t="s">
        <v>1310</v>
      </c>
      <c r="D633" s="125" t="s">
        <v>98</v>
      </c>
      <c r="E633" s="132" t="s">
        <v>1312</v>
      </c>
      <c r="F633" s="131" t="s">
        <v>1313</v>
      </c>
      <c r="G633" s="129" t="s">
        <v>1314</v>
      </c>
      <c r="H633" s="132" t="s">
        <v>1315</v>
      </c>
      <c r="I633" s="129" t="s">
        <v>710</v>
      </c>
      <c r="J633" s="129" t="s">
        <v>1316</v>
      </c>
      <c r="K633" s="129" t="s">
        <v>1317</v>
      </c>
    </row>
    <row r="634" spans="3:11" x14ac:dyDescent="0.25">
      <c r="C634" s="212" t="s">
        <v>1279</v>
      </c>
      <c r="D634" s="697">
        <v>13</v>
      </c>
      <c r="E634" s="211">
        <f>HLOOKUP(C634,$AH$2:$BU$3,2,0)</f>
        <v>900</v>
      </c>
      <c r="F634" s="94">
        <f t="shared" ref="F634:F639" si="41">D634*E634</f>
        <v>11700</v>
      </c>
      <c r="G634" s="156" t="s">
        <v>711</v>
      </c>
      <c r="H634" s="138" t="s">
        <v>336</v>
      </c>
      <c r="I634" s="126" t="str">
        <f>VLOOKUP(H634,[5]Presupuesto!$B$11:$C$565,2,0)</f>
        <v>VIATICOS NACIONALES</v>
      </c>
      <c r="J634" s="210" t="s">
        <v>60</v>
      </c>
      <c r="K634" s="95" t="s">
        <v>719</v>
      </c>
    </row>
    <row r="635" spans="3:11" x14ac:dyDescent="0.25">
      <c r="C635" s="137" t="s">
        <v>1279</v>
      </c>
      <c r="D635" s="154">
        <v>13</v>
      </c>
      <c r="E635" s="119">
        <v>1150</v>
      </c>
      <c r="F635" s="94">
        <f t="shared" si="41"/>
        <v>14950</v>
      </c>
      <c r="G635" s="156" t="s">
        <v>711</v>
      </c>
      <c r="H635" s="138" t="s">
        <v>336</v>
      </c>
      <c r="I635" s="126" t="str">
        <f>VLOOKUP(H635,[5]Presupuesto!$B$11:$C$565,2,0)</f>
        <v>VIATICOS NACIONALES</v>
      </c>
      <c r="J635" s="95" t="s">
        <v>60</v>
      </c>
      <c r="K635" s="95" t="s">
        <v>719</v>
      </c>
    </row>
    <row r="636" spans="3:11" x14ac:dyDescent="0.25">
      <c r="C636" s="137"/>
      <c r="D636" s="154"/>
      <c r="E636" s="119"/>
      <c r="F636" s="94">
        <f t="shared" si="41"/>
        <v>0</v>
      </c>
      <c r="G636" s="156"/>
      <c r="H636" s="138"/>
      <c r="I636" s="126"/>
      <c r="J636" s="95"/>
      <c r="K636" s="95"/>
    </row>
    <row r="637" spans="3:11" x14ac:dyDescent="0.25">
      <c r="C637" s="137"/>
      <c r="D637" s="154"/>
      <c r="E637" s="119"/>
      <c r="F637" s="94">
        <f t="shared" si="41"/>
        <v>0</v>
      </c>
      <c r="G637" s="156"/>
      <c r="H637" s="138"/>
      <c r="I637" s="126"/>
      <c r="J637" s="95"/>
      <c r="K637" s="95"/>
    </row>
    <row r="638" spans="3:11" x14ac:dyDescent="0.25">
      <c r="C638" s="137"/>
      <c r="D638" s="154"/>
      <c r="E638" s="119"/>
      <c r="F638" s="94">
        <f t="shared" si="41"/>
        <v>0</v>
      </c>
      <c r="G638" s="156"/>
      <c r="H638" s="138"/>
      <c r="I638" s="126"/>
      <c r="J638" s="95"/>
      <c r="K638" s="95"/>
    </row>
    <row r="639" spans="3:11" ht="15.75" thickBot="1" x14ac:dyDescent="0.3">
      <c r="C639" s="642"/>
      <c r="D639" s="643"/>
      <c r="E639" s="644"/>
      <c r="F639" s="624">
        <f t="shared" si="41"/>
        <v>0</v>
      </c>
      <c r="G639" s="313"/>
      <c r="H639" s="645"/>
      <c r="I639" s="646"/>
      <c r="J639" s="315"/>
      <c r="K639" s="315"/>
    </row>
    <row r="642" spans="3:12" ht="18.75" x14ac:dyDescent="0.25">
      <c r="C642" s="720" t="s">
        <v>2209</v>
      </c>
      <c r="D642" s="721"/>
      <c r="E642" s="721"/>
      <c r="F642" s="721"/>
      <c r="G642" s="721"/>
      <c r="H642" s="721"/>
      <c r="I642" s="721"/>
      <c r="J642" s="721"/>
      <c r="K642" s="721"/>
    </row>
    <row r="643" spans="3:12" ht="15.75" thickBot="1" x14ac:dyDescent="0.3"/>
    <row r="644" spans="3:12" ht="15.75" thickBot="1" x14ac:dyDescent="0.3">
      <c r="C644" s="29" t="s">
        <v>1308</v>
      </c>
      <c r="D644" s="105">
        <f>SUM(F651:F657)</f>
        <v>43000</v>
      </c>
      <c r="E644" s="424"/>
      <c r="F644" s="69"/>
      <c r="G644" s="78"/>
      <c r="H644" s="69"/>
      <c r="I644" s="69"/>
      <c r="J644" s="424"/>
      <c r="K644" s="424"/>
      <c r="L644" s="424"/>
    </row>
    <row r="645" spans="3:12" x14ac:dyDescent="0.25">
      <c r="C645" s="69"/>
      <c r="D645" s="31"/>
      <c r="E645" s="91"/>
      <c r="F645" s="91"/>
      <c r="G645" s="91"/>
      <c r="H645" s="75"/>
      <c r="I645" s="75"/>
      <c r="J645" s="75"/>
      <c r="K645" s="109"/>
      <c r="L645" s="424"/>
    </row>
    <row r="646" spans="3:12" x14ac:dyDescent="0.25">
      <c r="C646" s="69"/>
      <c r="D646" s="31"/>
      <c r="E646" s="91"/>
      <c r="F646" s="91"/>
      <c r="G646" s="91"/>
      <c r="H646" s="75"/>
      <c r="I646" s="75"/>
      <c r="J646" s="75"/>
      <c r="K646" s="109"/>
      <c r="L646" s="424"/>
    </row>
    <row r="647" spans="3:12" ht="15.75" x14ac:dyDescent="0.25">
      <c r="C647" s="195" t="s">
        <v>1309</v>
      </c>
      <c r="D647" s="343" t="s">
        <v>1853</v>
      </c>
      <c r="E647" s="91"/>
      <c r="F647" s="91"/>
      <c r="G647" s="91"/>
      <c r="H647" s="75"/>
      <c r="I647" s="75"/>
      <c r="J647" s="75"/>
      <c r="K647" s="109"/>
      <c r="L647" s="424"/>
    </row>
    <row r="648" spans="3:12" ht="18.75" x14ac:dyDescent="0.25">
      <c r="C648" s="202" t="str">
        <f>IFERROR(VLOOKUP(D647,'[5]1. Desarrollo e Innov. Curricu.'!$F:$G,2,FALSE),IFERROR(VLOOKUP(D647,'[5]2. Investigación Científica'!$F:$G,2,FALSE),IFERROR(VLOOKUP(D647,'[5]3. Vinculación Univ. Sociedad'!$F:$G,2,FALSE),IFERROR(VLOOKUP(D647,'[5]4. Docencia y Profesorado Univ.'!$F:$G,2,FALSE),IFERROR(VLOOKUP(D647,'[5]5. Estudiantes y Graduados'!$F:$G,2,FALSE),IFERROR(VLOOKUP(D647,'[5]11. Gestion Administrativa'!$F:$G,2,FALSE),IFERROR(VLOOKUP(D647,'[5]13. Gestión Académica'!$F:$G,2,FALSE),IFERROR(VLOOKUP(D647,'[5]9. Asegura. de la Calid. y M'!$F:$G,2,FALSE),IFERROR(VLOOKUP(D647,'[5]6. Gestión del Conocimiento'!$F:$G,2,FALSE),IFERROR(VLOOKUP(D647,'[5]15. Gobernabilidad y Proceso...'!$F:$G,2,FALSE),IFERROR(VLOOKUP(D647,'[5]12. Gestión del Talento Humano'!$F:$G,2,FALSE),IFERROR(VLOOKUP(D647,'[5]14. Internacional... de la E.S.'!$F:$G,2,FALSE),IFERROR(VLOOKUP(D647,'[5]10. Posgrado'!$F:$G,2,FALSE),IFERROR(VLOOKUP(D647,'[5]17. Gestión TIC'!$F:$G,2,FALSE),IFERROR(VLOOKUP(D647,'[5]16. Desa. del Sistema Educ.Sup.'!$F:$G,2,FALSE),IFERROR(VLOOKUP(D647,'[5]8. Cultura de Inno. Insti...'!$F:$G,2,FALSE),VLOOKUP(D647,'[5]7. Lo Esencial de la Reforma U.'!$F:$G,2,0)))))))))))))))))</f>
        <v xml:space="preserve">Fortalecer las colecciones bibliográficas y centros de documentación de la FACES, así como gestionar y mantener acceso al sistema virtual para la obtención de documentos y materiales de trabajo en línea por parte de profesores y estudiantes. </v>
      </c>
      <c r="D648" s="31"/>
      <c r="E648" s="91"/>
      <c r="F648" s="91"/>
      <c r="G648" s="91"/>
      <c r="H648" s="75"/>
      <c r="I648" s="75"/>
      <c r="J648" s="75"/>
      <c r="K648" s="109"/>
      <c r="L648" s="424"/>
    </row>
    <row r="649" spans="3:12" x14ac:dyDescent="0.25">
      <c r="C649" s="424"/>
      <c r="D649" s="424"/>
      <c r="E649" s="424"/>
      <c r="F649" s="91"/>
      <c r="G649" s="75"/>
      <c r="H649" s="75"/>
      <c r="I649" s="75"/>
      <c r="J649" s="424"/>
      <c r="K649" s="424"/>
      <c r="L649" s="424"/>
    </row>
    <row r="650" spans="3:12" ht="45.75" thickBot="1" x14ac:dyDescent="0.3">
      <c r="C650" s="145" t="s">
        <v>1310</v>
      </c>
      <c r="D650" s="145" t="s">
        <v>98</v>
      </c>
      <c r="E650" s="145" t="s">
        <v>1312</v>
      </c>
      <c r="F650" s="146" t="s">
        <v>1313</v>
      </c>
      <c r="G650" s="146" t="s">
        <v>1314</v>
      </c>
      <c r="H650" s="145" t="s">
        <v>1315</v>
      </c>
      <c r="I650" s="145" t="s">
        <v>710</v>
      </c>
      <c r="J650" s="145" t="s">
        <v>1316</v>
      </c>
      <c r="K650" s="145" t="s">
        <v>1317</v>
      </c>
      <c r="L650" s="145" t="s">
        <v>1335</v>
      </c>
    </row>
    <row r="651" spans="3:12" x14ac:dyDescent="0.25">
      <c r="C651" s="288" t="s">
        <v>118</v>
      </c>
      <c r="D651" s="154"/>
      <c r="E651" s="309"/>
      <c r="F651" s="94">
        <f>D651*E651</f>
        <v>0</v>
      </c>
      <c r="G651" s="160"/>
      <c r="H651" s="95"/>
      <c r="I651" s="95"/>
      <c r="J651" s="210" t="s">
        <v>60</v>
      </c>
      <c r="K651" s="95"/>
      <c r="L651" s="95"/>
    </row>
    <row r="652" spans="3:12" x14ac:dyDescent="0.25">
      <c r="C652" s="288" t="s">
        <v>116</v>
      </c>
      <c r="D652" s="147"/>
      <c r="E652" s="692"/>
      <c r="F652" s="94">
        <f>D652*E652</f>
        <v>0</v>
      </c>
      <c r="G652" s="160"/>
      <c r="H652" s="98"/>
      <c r="I652" s="98"/>
      <c r="J652" s="95"/>
      <c r="K652" s="95"/>
      <c r="L652" s="95"/>
    </row>
    <row r="653" spans="3:12" x14ac:dyDescent="0.25">
      <c r="C653" s="96" t="s">
        <v>124</v>
      </c>
      <c r="D653" s="147">
        <v>1</v>
      </c>
      <c r="E653" s="97">
        <v>13000</v>
      </c>
      <c r="F653" s="94">
        <f>D653*E653</f>
        <v>13000</v>
      </c>
      <c r="G653" s="160" t="s">
        <v>711</v>
      </c>
      <c r="H653" s="98" t="s">
        <v>478</v>
      </c>
      <c r="I653" s="698" t="str">
        <f>VLOOKUP(H653,[5]Presupuesto!$B$11:$C$565,2,0)</f>
        <v>EQUIPO DE TRANSPORTE TRACCION Y ELEVACION</v>
      </c>
      <c r="J653" s="95" t="s">
        <v>60</v>
      </c>
      <c r="K653" s="95" t="s">
        <v>720</v>
      </c>
      <c r="L653" s="95"/>
    </row>
    <row r="654" spans="3:12" x14ac:dyDescent="0.25">
      <c r="C654" s="106" t="s">
        <v>129</v>
      </c>
      <c r="D654" s="147">
        <v>10</v>
      </c>
      <c r="E654" s="97">
        <v>1500</v>
      </c>
      <c r="F654" s="94">
        <f>D654*E654</f>
        <v>15000</v>
      </c>
      <c r="G654" s="160" t="s">
        <v>711</v>
      </c>
      <c r="H654" s="107" t="s">
        <v>452</v>
      </c>
      <c r="I654" s="699" t="str">
        <f>VLOOKUP(H654,[5]Presupuesto!$B$11:$C$565,2,0)</f>
        <v>UTILES Y MATERIALES ELECTRICOS</v>
      </c>
      <c r="J654" s="95" t="s">
        <v>60</v>
      </c>
      <c r="K654" s="95" t="s">
        <v>720</v>
      </c>
      <c r="L654" s="95"/>
    </row>
    <row r="655" spans="3:12" x14ac:dyDescent="0.25">
      <c r="C655" s="106" t="s">
        <v>130</v>
      </c>
      <c r="D655" s="147">
        <v>1</v>
      </c>
      <c r="E655" s="97">
        <v>15000</v>
      </c>
      <c r="F655" s="94">
        <f>D655*E655</f>
        <v>15000</v>
      </c>
      <c r="G655" s="160" t="s">
        <v>711</v>
      </c>
      <c r="H655" s="107" t="s">
        <v>487</v>
      </c>
      <c r="I655" s="699" t="str">
        <f>VLOOKUP(H655,[5]Presupuesto!$B$11:$C$565,2,0)</f>
        <v>EQUIPO DE COMPUTACION</v>
      </c>
      <c r="J655" s="95" t="s">
        <v>60</v>
      </c>
      <c r="K655" s="95" t="s">
        <v>720</v>
      </c>
      <c r="L655" s="95"/>
    </row>
    <row r="656" spans="3:12" x14ac:dyDescent="0.25">
      <c r="C656" s="106"/>
      <c r="D656" s="147"/>
      <c r="E656" s="97"/>
      <c r="F656" s="94">
        <f>D656*E656</f>
        <v>0</v>
      </c>
      <c r="G656" s="160"/>
      <c r="H656" s="107"/>
      <c r="I656" s="107"/>
      <c r="J656" s="95"/>
      <c r="K656" s="95"/>
      <c r="L656" s="95"/>
    </row>
    <row r="657" spans="3:12" ht="15.75" thickBot="1" x14ac:dyDescent="0.3">
      <c r="C657" s="99"/>
      <c r="D657" s="155"/>
      <c r="E657" s="101"/>
      <c r="F657" s="102">
        <f>D657*E657</f>
        <v>0</v>
      </c>
      <c r="G657" s="157"/>
      <c r="H657" s="103"/>
      <c r="I657" s="103"/>
      <c r="J657" s="103"/>
      <c r="K657" s="120"/>
      <c r="L657" s="120"/>
    </row>
  </sheetData>
  <protectedRanges>
    <protectedRange password="DE9D" sqref="H484" name="bloqueo"/>
  </protectedRanges>
  <dataConsolidate/>
  <mergeCells count="10">
    <mergeCell ref="C642:K642"/>
    <mergeCell ref="C624:K624"/>
    <mergeCell ref="C602:K602"/>
    <mergeCell ref="C474:J474"/>
    <mergeCell ref="C521:J521"/>
    <mergeCell ref="C8:K8"/>
    <mergeCell ref="C118:K118"/>
    <mergeCell ref="C168:K168"/>
    <mergeCell ref="C227:J227"/>
    <mergeCell ref="C358:J358"/>
  </mergeCells>
  <dataValidations xWindow="579" yWindow="523" count="16">
    <dataValidation type="list" allowBlank="1" showInputMessage="1" showErrorMessage="1" errorTitle="¡Ingreso Inválido!" error="Seleccione una opción de la lista." promptTitle="Tipo de Presupuesto" prompt="Seleccione una opción de la lista." sqref="G64:G71 G17:G22 G50:G54 G81:G91 G100:G116 G127:G136 G146:G151 G161:G166 G193:G195 G205:G210 G220:G224 G33:G38">
      <formula1>$Q$2:$R$2</formula1>
    </dataValidation>
    <dataValidation type="list" allowBlank="1" showInputMessage="1" showErrorMessage="1" errorTitle="¡Ingreso Inválido!" error="Seleccione una opción de la lista" promptTitle="Mes Requerido" prompt="Seleccione el mes en el que requiere el recurso." sqref="K64:K71 K17:K22 K50:K54 K81:K91 K220:K224 K127:K136 K146:K151 K161:K166 K193:K195 K205:K210 K100:K116 K33:K38">
      <formula1>$T$2:$AE$2</formula1>
    </dataValidation>
    <dataValidation type="list" allowBlank="1" showInputMessage="1" showErrorMessage="1" errorTitle="¡Ingreso Invalido!" error="Seleccione una opción de la lista." promptTitle="Categoria/Zona de Viáticos" prompt="Seleccione una opción de la lista" sqref="C17 C220 C205 C50 C161 C146 C127 C100 C81 C64 C33">
      <formula1>$AG$2:$BT$2</formula1>
    </dataValidation>
    <dataValidation type="list" allowBlank="1" showInputMessage="1" showErrorMessage="1" errorTitle="¡Ingreso Inválido!" error="Seleccione una opción de la lista." promptTitle="Dimensión Estratégica" prompt="Seleccione una opción de la lista." sqref="J64:J71 J17:J22 J50:J54 J81:J91 J220:J224 J127:J136 J146:J151 J193:J195 J205:J210 J100:J116 J33:J38">
      <formula1>$A$2:$P$2</formula1>
    </dataValidation>
    <dataValidation type="list" allowBlank="1" showInputMessage="1" showErrorMessage="1" errorTitle="¡Ingreso Inválido!" error="Verifique el valor ingresado." promptTitle="Ingrese el Objeto de Gasto" prompt="Ingrese el Objeto de Gasto" sqref="H81:H82 H64:H65 H19:H22 H53:H54 H50:H51 H17 H129:H136 H67:H71 H84:H91 H100:H116 H146:H147 H149:H151 H163:H166 H193:H195 H205:H210 H220:H224 H35:H38 H33">
      <formula1>$A$1:$ST$1</formula1>
    </dataValidation>
    <dataValidation type="list" allowBlank="1" showInputMessage="1" showErrorMessage="1" errorTitle="¡Ingreso Inválido!" error="Verifique el valor ingresado." promptTitle="Ingrese el Objeto de Gasto" prompt="Ingrese el Objeto de Gasto" sqref="H18 H83 H66 H52 H34">
      <formula1>$A$1:$UH$1</formula1>
    </dataValidation>
    <dataValidation type="list" allowBlank="1" showInputMessage="1" showErrorMessage="1" errorTitle="¡Ingreso Inválido!" error="Verifique el valor ingresado." promptTitle="Ingrese el Objeto de Gasto" prompt="Ingrese el Objeto de Gasto" sqref="H127:H128 H148 H177:H183 H257 H272 H294 H321 H383:H384 H417:H418 H434:H435 H451:H452 H466:H467 H483 H498 H513 H260:H262 H282:H284 H296:H297 H307:H311 H323:H326 H336:H341 H351:H356 H367:H373 H388:H391 H401:H407 H421:H424 H438:H441 H454:H457 H469:H472 H485:H488 H500:H503 H516:H519 H529:H539 H572:H581 H590:H599 H634:H639 H549:H562 H236:H247 H612:H622">
      <formula1>$A$1:$SU$1</formula1>
    </dataValidation>
    <dataValidation type="list" allowBlank="1" showInputMessage="1" showErrorMessage="1" errorTitle="¡Ingreso Inválido!" error="Verifique el valor ingresado." promptTitle="Ingrese el Objeto de Gasto" prompt="Ingrese el Objeto de Gasto" sqref="H161:H162 H258:H259 H273:H281 H295 H322 H385:H387 H419:H420 H436:H437 H453 H468 H499 H514:H515">
      <formula1>$A$1:$UI$1</formula1>
    </dataValidation>
    <dataValidation type="list" allowBlank="1" showInputMessage="1" showErrorMessage="1" errorTitle="¡Ingreso Inválido!" error="Seleccione una opción de la lista." promptTitle="Dimensión Estratégica" prompt="Seleccione una opción de la lista." sqref="J161:J166 J177:J183 J257:J262 J272:J284 J294:J297 J307:J311 J321:J326 J336:J341 J351:J356 J367:J373 J383:J391 J401:J407 J417:J424 J434:J441 J451:J457 J466:J472 J483:J488 J498:J503 J513:J519 J529:J539 J572:J581 J590:J599 J549:J562 J236:J247 J634:J639 J612:J622 J651:J657">
      <formula1>$A$2:$Q$2</formula1>
    </dataValidation>
    <dataValidation type="list" allowBlank="1" showInputMessage="1" showErrorMessage="1" errorTitle="¡Ingreso Invalido!" error="Seleccione una opción de la lista." promptTitle="Categoria/Zona de Viáticos" prompt="Seleccione una opción de la lista" sqref="C177 C193 C236 C257 C272 C294 C307 C321 C336 C351 C367 C383 C401 C417 C434 C451 C466 C483 C498 C513 C529 C549 C572 C590 C634">
      <formula1>$AH$2:$BU$2</formula1>
    </dataValidation>
    <dataValidation type="list" allowBlank="1" showInputMessage="1" showErrorMessage="1" errorTitle="¡Ingreso Inválido!" error="Seleccione una opción de la lista" promptTitle="Mes Requerido" prompt="Seleccione el mes en el que requiere el recurso." sqref="K177:K183 K257:K262 K272:K284 K294:K297 K307:K311 K321:K326 K336:K341 K351:K356 K367:K373 K383:K391 K401:K407 K417:K424 K434:K441 K451:K457 K466:K472 K483:K488 K498:K503 K513:K519 K529:K539 K572:K581 K590:K599 K549:K562 K236:K247 K634:K639 K612:K622 K651:K657">
      <formula1>$U$2:$AF$2</formula1>
    </dataValidation>
    <dataValidation type="list" allowBlank="1" showInputMessage="1" showErrorMessage="1" errorTitle="¡Ingreso Inválido!" error="Seleccione una opción de la lista." promptTitle="Tipo de Presupuesto" prompt="Seleccione una opción de la lista." sqref="G177:G183 G257:G262 G272:G284 G294:G297 G307:G311 G321:G326 G336:G341 G351:G356 G367:G373 G383:G391 G401:G407 G417:G424 G434:G441 G451:G457 G466:G472 G483:G488 G498:G503 G513:G519 G529:G539 G572:G581 G590:G599 G549:G562 G236:G247 G634:G639 G612:G622">
      <formula1>$R$2:$S$2</formula1>
    </dataValidation>
    <dataValidation type="list" allowBlank="1" showInputMessage="1" showErrorMessage="1" errorTitle="¡Ingreso Inválido!" error="Verifique el valor ingresado._x000a_" sqref="H484">
      <formula1>$A$1:$SU$1</formula1>
    </dataValidation>
    <dataValidation type="list" allowBlank="1" showInputMessage="1" showErrorMessage="1" errorTitle="¡Ingreso Inválido!" error="Verifique el valor ingresado" promptTitle="Objeto de Gasto" prompt="Ingrese el Objeto de Gasto" sqref="H651:H657">
      <formula1>$A$1:$SU$1</formula1>
    </dataValidation>
    <dataValidation type="list" allowBlank="1" showInputMessage="1" showErrorMessage="1" sqref="C651:C652">
      <formula1>$CB$2:$CE$2</formula1>
    </dataValidation>
    <dataValidation type="list" allowBlank="1" showInputMessage="1" showErrorMessage="1" errorTitle="¡Ingreso Inválido!" error="Seleccione una opción de la lista._x000a_" promptTitle="Tipo de Presupuesto" prompt="Seleccione una opción de la lista." sqref="G651:G657">
      <formula1>$R$2:$S$2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77"/>
  <sheetViews>
    <sheetView showGridLines="0" topLeftCell="E76" zoomScale="90" zoomScaleNormal="90" workbookViewId="0">
      <selection activeCell="F89" sqref="F89"/>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74</v>
      </c>
      <c r="M2" s="425" t="s">
        <v>77</v>
      </c>
      <c r="N2" s="425" t="s">
        <v>78</v>
      </c>
      <c r="O2" s="425" t="s">
        <v>79</v>
      </c>
      <c r="P2" s="425" t="s">
        <v>80</v>
      </c>
      <c r="Q2" s="425" t="s">
        <v>81</v>
      </c>
      <c r="R2" s="420" t="str">
        <f>+Presupuesto!D11</f>
        <v>Recurrente</v>
      </c>
      <c r="S2" s="420" t="str">
        <f>+Presupuesto!E11</f>
        <v>Programa / Proyecto 2018</v>
      </c>
      <c r="T2" s="425"/>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415" t="s">
        <v>1265</v>
      </c>
      <c r="AI2" s="415" t="s">
        <v>1266</v>
      </c>
      <c r="AJ2" s="415" t="s">
        <v>1267</v>
      </c>
      <c r="AK2" s="415" t="s">
        <v>1268</v>
      </c>
      <c r="AL2" s="415" t="s">
        <v>1269</v>
      </c>
      <c r="AM2" s="415" t="s">
        <v>1270</v>
      </c>
      <c r="AN2" s="415" t="s">
        <v>1271</v>
      </c>
      <c r="AO2" s="415" t="s">
        <v>1272</v>
      </c>
      <c r="AP2" s="415" t="s">
        <v>1273</v>
      </c>
      <c r="AQ2" s="415" t="s">
        <v>1274</v>
      </c>
      <c r="AR2" s="415" t="s">
        <v>1275</v>
      </c>
      <c r="AS2" s="415" t="s">
        <v>1276</v>
      </c>
      <c r="AT2" s="415" t="s">
        <v>1277</v>
      </c>
      <c r="AU2" s="415" t="s">
        <v>1278</v>
      </c>
      <c r="AV2" s="415" t="s">
        <v>1279</v>
      </c>
      <c r="AW2" s="415" t="s">
        <v>1280</v>
      </c>
      <c r="AX2" s="415" t="s">
        <v>1281</v>
      </c>
      <c r="AY2" s="415" t="s">
        <v>1282</v>
      </c>
      <c r="AZ2" s="415" t="s">
        <v>1283</v>
      </c>
      <c r="BA2" s="415" t="s">
        <v>1284</v>
      </c>
      <c r="BB2" s="415" t="s">
        <v>1285</v>
      </c>
      <c r="BC2" s="415" t="s">
        <v>1286</v>
      </c>
      <c r="BD2" s="415" t="s">
        <v>1287</v>
      </c>
      <c r="BE2" s="415" t="s">
        <v>1288</v>
      </c>
      <c r="BF2" s="415" t="s">
        <v>1289</v>
      </c>
      <c r="BG2" s="415" t="s">
        <v>1290</v>
      </c>
      <c r="BH2" s="415" t="s">
        <v>1291</v>
      </c>
      <c r="BI2" s="415" t="s">
        <v>1292</v>
      </c>
      <c r="BJ2" s="415" t="s">
        <v>1293</v>
      </c>
      <c r="BK2" s="415" t="s">
        <v>1294</v>
      </c>
      <c r="BL2" s="415" t="s">
        <v>1295</v>
      </c>
      <c r="BM2" s="415" t="s">
        <v>1296</v>
      </c>
      <c r="BN2" s="415" t="s">
        <v>1297</v>
      </c>
      <c r="BO2" s="415" t="s">
        <v>1298</v>
      </c>
      <c r="BP2" s="415" t="s">
        <v>1299</v>
      </c>
      <c r="BQ2" s="415" t="s">
        <v>1300</v>
      </c>
      <c r="BR2" s="415" t="s">
        <v>1301</v>
      </c>
      <c r="BS2" s="415" t="s">
        <v>1302</v>
      </c>
      <c r="BT2" s="415" t="s">
        <v>1303</v>
      </c>
      <c r="BU2" s="415" t="s">
        <v>1304</v>
      </c>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hidden="1" x14ac:dyDescent="0.25">
      <c r="A3" s="424"/>
      <c r="B3" s="424"/>
      <c r="C3" s="424"/>
      <c r="D3" s="424"/>
      <c r="E3" s="424"/>
      <c r="F3" s="424"/>
      <c r="G3" s="413"/>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16">
        <v>2500</v>
      </c>
      <c r="AI3" s="416">
        <v>1900</v>
      </c>
      <c r="AJ3" s="416">
        <v>1650</v>
      </c>
      <c r="AK3" s="416">
        <v>1580</v>
      </c>
      <c r="AL3" s="416">
        <v>2250</v>
      </c>
      <c r="AM3" s="416">
        <v>1650</v>
      </c>
      <c r="AN3" s="416">
        <v>1400</v>
      </c>
      <c r="AO3" s="417">
        <v>1340</v>
      </c>
      <c r="AP3" s="417">
        <v>2000</v>
      </c>
      <c r="AQ3" s="417">
        <v>1400</v>
      </c>
      <c r="AR3" s="417">
        <v>1150</v>
      </c>
      <c r="AS3" s="417">
        <v>1100</v>
      </c>
      <c r="AT3" s="417">
        <v>1750</v>
      </c>
      <c r="AU3" s="417">
        <v>1150</v>
      </c>
      <c r="AV3" s="417">
        <v>900</v>
      </c>
      <c r="AW3" s="417">
        <v>860</v>
      </c>
      <c r="AX3" s="417">
        <v>1200</v>
      </c>
      <c r="AY3" s="418">
        <v>900</v>
      </c>
      <c r="AZ3" s="418">
        <v>650</v>
      </c>
      <c r="BA3" s="418">
        <v>620</v>
      </c>
      <c r="BB3" s="416">
        <f>+'Cuadro Resumen'!C213</f>
        <v>6045.3105000000005</v>
      </c>
      <c r="BC3" s="416">
        <f>+'Cuadro Resumen'!D213</f>
        <v>5571.1684999999998</v>
      </c>
      <c r="BD3" s="416">
        <f>+'Cuadro Resumen'!E213</f>
        <v>7112.13</v>
      </c>
      <c r="BE3" s="416">
        <f>+'Cuadro Resumen'!F213</f>
        <v>6637.9880000000003</v>
      </c>
      <c r="BF3" s="416">
        <f>+'Cuadro Resumen'!C214</f>
        <v>5334.0974999999999</v>
      </c>
      <c r="BG3" s="416">
        <f>+'Cuadro Resumen'!D214</f>
        <v>4859.9555</v>
      </c>
      <c r="BH3" s="416">
        <f>+'Cuadro Resumen'!E214</f>
        <v>6400.9170000000004</v>
      </c>
      <c r="BI3" s="416">
        <f>+'Cuadro Resumen'!F214</f>
        <v>5926.7750000000005</v>
      </c>
      <c r="BJ3" s="417">
        <f>+'Cuadro Resumen'!C215</f>
        <v>4622.8845000000001</v>
      </c>
      <c r="BK3" s="417">
        <f>+'Cuadro Resumen'!D215</f>
        <v>4267.2780000000002</v>
      </c>
      <c r="BL3" s="417">
        <f>+'Cuadro Resumen'!E215</f>
        <v>5689.7039999999997</v>
      </c>
      <c r="BM3" s="417">
        <f>+'Cuadro Resumen'!F215</f>
        <v>5215.5619999999999</v>
      </c>
      <c r="BN3" s="417">
        <f>+'Cuadro Resumen'!C216</f>
        <v>3911.6714999999999</v>
      </c>
      <c r="BO3" s="417">
        <f>+'Cuadro Resumen'!D216</f>
        <v>3556.0650000000001</v>
      </c>
      <c r="BP3" s="417">
        <f>+'Cuadro Resumen'!E216</f>
        <v>4978.491</v>
      </c>
      <c r="BQ3" s="417">
        <f>+'Cuadro Resumen'!F216</f>
        <v>4622.8845000000001</v>
      </c>
      <c r="BR3" s="417">
        <f>+'Cuadro Resumen'!C217</f>
        <v>3437.5295000000001</v>
      </c>
      <c r="BS3" s="417">
        <f>+'Cuadro Resumen'!D217</f>
        <v>3200.4585000000002</v>
      </c>
      <c r="BT3" s="417">
        <f>+'Cuadro Resumen'!E217</f>
        <v>4385.8135000000002</v>
      </c>
      <c r="BU3" s="417">
        <f>+'Cuadro Resumen'!F217</f>
        <v>4030.2069999999999</v>
      </c>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row>
    <row r="4" spans="1:515" ht="15.75" thickBot="1" x14ac:dyDescent="0.3">
      <c r="A4" s="424"/>
      <c r="B4" s="424"/>
      <c r="C4" s="424"/>
      <c r="D4" s="424"/>
      <c r="E4" s="424"/>
      <c r="F4" s="424"/>
      <c r="G4" s="413"/>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row>
    <row r="5" spans="1:515" ht="27" thickBot="1" x14ac:dyDescent="0.3">
      <c r="A5" s="424"/>
      <c r="B5" s="424"/>
      <c r="C5" s="86" t="s">
        <v>1338</v>
      </c>
      <c r="D5" s="192">
        <f>SUMIF(C:C,$C$10,D:D)</f>
        <v>1274949</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6" spans="1:515" x14ac:dyDescent="0.25">
      <c r="A6" s="424"/>
      <c r="B6" s="424"/>
      <c r="C6" s="104"/>
      <c r="D6" s="104"/>
      <c r="E6" s="104"/>
      <c r="F6" s="104"/>
      <c r="G6" s="77"/>
      <c r="H6" s="104"/>
      <c r="I6" s="10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row>
    <row r="7" spans="1:515" x14ac:dyDescent="0.25">
      <c r="A7" s="424"/>
      <c r="B7" s="424"/>
      <c r="C7" s="104"/>
      <c r="D7" s="104"/>
      <c r="E7" s="104"/>
      <c r="F7" s="104"/>
      <c r="G7" s="77"/>
      <c r="H7" s="104"/>
      <c r="I7" s="10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row>
    <row r="8" spans="1:515" ht="18.75" x14ac:dyDescent="0.25">
      <c r="A8" s="424"/>
      <c r="B8" s="424"/>
      <c r="C8" s="720" t="s">
        <v>2171</v>
      </c>
      <c r="D8" s="721"/>
      <c r="E8" s="721"/>
      <c r="F8" s="721"/>
      <c r="G8" s="721"/>
      <c r="H8" s="721"/>
      <c r="I8" s="721"/>
      <c r="J8" s="721"/>
      <c r="K8" s="721"/>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424"/>
      <c r="C9" s="104"/>
      <c r="D9" s="104"/>
      <c r="E9" s="104"/>
      <c r="F9" s="104"/>
      <c r="G9" s="77"/>
      <c r="H9" s="104"/>
      <c r="I9" s="104"/>
      <c r="J9" s="424"/>
      <c r="K9" s="171"/>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thickBot="1" x14ac:dyDescent="0.3">
      <c r="A10" s="424"/>
      <c r="B10" s="424"/>
      <c r="C10" s="153" t="s">
        <v>1337</v>
      </c>
      <c r="D10" s="345">
        <f>SUM(F17:F24)</f>
        <v>241656</v>
      </c>
      <c r="E10" s="424"/>
      <c r="F10" s="69"/>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x14ac:dyDescent="0.25">
      <c r="A11" s="424"/>
      <c r="B11" s="91"/>
      <c r="C11" s="69"/>
      <c r="D11" s="31"/>
      <c r="E11" s="91"/>
      <c r="F11" s="91"/>
      <c r="G11" s="91"/>
      <c r="H11" s="75"/>
      <c r="I11" s="75"/>
      <c r="J11" s="75"/>
      <c r="K11" s="10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x14ac:dyDescent="0.25">
      <c r="A12" s="424"/>
      <c r="B12" s="91"/>
      <c r="C12" s="69"/>
      <c r="D12" s="31"/>
      <c r="E12" s="91"/>
      <c r="F12" s="91"/>
      <c r="G12" s="91"/>
      <c r="H12" s="75"/>
      <c r="I12" s="75"/>
      <c r="J12" s="75"/>
      <c r="K12" s="109"/>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5.75" x14ac:dyDescent="0.25">
      <c r="A13" s="424"/>
      <c r="B13" s="91"/>
      <c r="C13" s="195" t="s">
        <v>1309</v>
      </c>
      <c r="D13" s="343" t="s">
        <v>1944</v>
      </c>
      <c r="E13" s="91"/>
      <c r="F13" s="91"/>
      <c r="G13" s="91"/>
      <c r="H13" s="75"/>
      <c r="I13" s="75"/>
      <c r="J13" s="75"/>
      <c r="K13" s="10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ht="18.75" x14ac:dyDescent="0.25">
      <c r="A14" s="424"/>
      <c r="B14" s="91"/>
      <c r="C14" s="202"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Diseñar, aprobar e implementar un programa de relevo del personal docente y administrativo. </v>
      </c>
      <c r="D14" s="31"/>
      <c r="E14" s="91"/>
      <c r="F14" s="91"/>
      <c r="G14" s="91"/>
      <c r="H14" s="75"/>
      <c r="I14" s="75"/>
      <c r="J14" s="75"/>
      <c r="K14" s="10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15.75" thickBot="1" x14ac:dyDescent="0.3">
      <c r="A15" s="424"/>
      <c r="B15" s="424"/>
      <c r="C15" s="424"/>
      <c r="D15" s="424"/>
      <c r="E15" s="424"/>
      <c r="F15" s="91"/>
      <c r="G15" s="75"/>
      <c r="H15" s="75"/>
      <c r="I15" s="75"/>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30.75" thickBot="1" x14ac:dyDescent="0.3">
      <c r="A16" s="424"/>
      <c r="B16" s="424"/>
      <c r="C16" s="125" t="s">
        <v>1310</v>
      </c>
      <c r="D16" s="130" t="s">
        <v>98</v>
      </c>
      <c r="E16" s="132" t="s">
        <v>1312</v>
      </c>
      <c r="F16" s="131" t="s">
        <v>1313</v>
      </c>
      <c r="G16" s="129" t="s">
        <v>1314</v>
      </c>
      <c r="H16" s="132" t="s">
        <v>1315</v>
      </c>
      <c r="I16" s="129" t="s">
        <v>710</v>
      </c>
      <c r="J16" s="129" t="s">
        <v>1316</v>
      </c>
      <c r="K16" s="129" t="s">
        <v>1317</v>
      </c>
      <c r="L16" s="129" t="s">
        <v>1339</v>
      </c>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3:12" x14ac:dyDescent="0.25">
      <c r="C17" s="137"/>
      <c r="D17" s="154"/>
      <c r="E17" s="112"/>
      <c r="F17" s="94">
        <f t="shared" ref="F17:F24" si="0">D17*E17</f>
        <v>0</v>
      </c>
      <c r="G17" s="156"/>
      <c r="H17" s="138" t="s">
        <v>540</v>
      </c>
      <c r="I17" s="126" t="str">
        <f>VLOOKUP(H17,Presupuesto!$B$11:$C$565,2,0)</f>
        <v>BECAS</v>
      </c>
      <c r="J17" s="210" t="s">
        <v>74</v>
      </c>
      <c r="K17" s="95" t="s">
        <v>718</v>
      </c>
      <c r="L17" s="95"/>
    </row>
    <row r="18" spans="3:12" x14ac:dyDescent="0.25">
      <c r="C18" s="137"/>
      <c r="D18" s="154"/>
      <c r="E18" s="119"/>
      <c r="F18" s="94">
        <f t="shared" si="0"/>
        <v>0</v>
      </c>
      <c r="G18" s="156"/>
      <c r="H18" s="138" t="s">
        <v>555</v>
      </c>
      <c r="I18" s="126" t="str">
        <f>VLOOKUP(H18,Presupuesto!$B$11:$C$565,2,0)</f>
        <v>BECAS BÁSICAS DE INVESTIGACIÓN</v>
      </c>
      <c r="J18" s="95" t="str">
        <f t="shared" ref="J18:J23" si="1">$J$17</f>
        <v>Gestión del Talento Humano, Administrativo y Docente</v>
      </c>
      <c r="K18" s="95" t="s">
        <v>719</v>
      </c>
      <c r="L18" s="95"/>
    </row>
    <row r="19" spans="3:12" x14ac:dyDescent="0.25">
      <c r="C19" s="654" t="s">
        <v>2169</v>
      </c>
      <c r="D19" s="154">
        <v>2</v>
      </c>
      <c r="E19" s="119">
        <v>120828</v>
      </c>
      <c r="F19" s="94">
        <f t="shared" si="0"/>
        <v>241656</v>
      </c>
      <c r="G19" s="156" t="s">
        <v>711</v>
      </c>
      <c r="H19" s="138" t="s">
        <v>556</v>
      </c>
      <c r="I19" s="126" t="str">
        <f>VLOOKUP(H19,Presupuesto!$B$11:$C$565,2,0)</f>
        <v>BECAS RELEVO GENERACIONAL</v>
      </c>
      <c r="J19" s="95" t="str">
        <f t="shared" si="1"/>
        <v>Gestión del Talento Humano, Administrativo y Docente</v>
      </c>
      <c r="K19" s="95" t="s">
        <v>726</v>
      </c>
      <c r="L19" s="95"/>
    </row>
    <row r="20" spans="3:12" x14ac:dyDescent="0.25">
      <c r="C20" s="137"/>
      <c r="D20" s="154"/>
      <c r="E20" s="119"/>
      <c r="F20" s="94">
        <f t="shared" si="0"/>
        <v>0</v>
      </c>
      <c r="G20" s="156"/>
      <c r="H20" s="138" t="s">
        <v>557</v>
      </c>
      <c r="I20" s="126" t="str">
        <f>VLOOKUP(H20,Presupuesto!$B$11:$C$565,2,0)</f>
        <v>BECAS DE EQUIDAD</v>
      </c>
      <c r="J20" s="95" t="str">
        <f t="shared" si="1"/>
        <v>Gestión del Talento Humano, Administrativo y Docente</v>
      </c>
      <c r="K20" s="95" t="s">
        <v>726</v>
      </c>
      <c r="L20" s="95"/>
    </row>
    <row r="21" spans="3:12" x14ac:dyDescent="0.25">
      <c r="C21" s="137"/>
      <c r="D21" s="154"/>
      <c r="E21" s="119"/>
      <c r="F21" s="94">
        <f t="shared" si="0"/>
        <v>0</v>
      </c>
      <c r="G21" s="156"/>
      <c r="H21" s="138" t="s">
        <v>558</v>
      </c>
      <c r="I21" s="126" t="str">
        <f>VLOOKUP(H21,Presupuesto!$B$11:$C$565,2,0)</f>
        <v>PREMIOS AL INVESTIGADOR</v>
      </c>
      <c r="J21" s="95" t="str">
        <f t="shared" si="1"/>
        <v>Gestión del Talento Humano, Administrativo y Docente</v>
      </c>
      <c r="K21" s="95" t="s">
        <v>726</v>
      </c>
      <c r="L21" s="95"/>
    </row>
    <row r="22" spans="3:12" x14ac:dyDescent="0.25">
      <c r="C22" s="137"/>
      <c r="D22" s="154"/>
      <c r="E22" s="119"/>
      <c r="F22" s="94">
        <f t="shared" si="0"/>
        <v>0</v>
      </c>
      <c r="G22" s="156"/>
      <c r="H22" s="138" t="s">
        <v>559</v>
      </c>
      <c r="I22" s="126" t="str">
        <f>VLOOKUP(H22,Presupuesto!$B$11:$C$565,2,0)</f>
        <v>BECAS DE INV. PARA ESTUDIANTES DE POSTGRADO</v>
      </c>
      <c r="J22" s="95" t="str">
        <f t="shared" si="1"/>
        <v>Gestión del Talento Humano, Administrativo y Docente</v>
      </c>
      <c r="K22" s="95" t="s">
        <v>726</v>
      </c>
      <c r="L22" s="95"/>
    </row>
    <row r="23" spans="3:12" x14ac:dyDescent="0.25">
      <c r="C23" s="137"/>
      <c r="D23" s="154"/>
      <c r="E23" s="119"/>
      <c r="F23" s="94">
        <f t="shared" si="0"/>
        <v>0</v>
      </c>
      <c r="G23" s="156"/>
      <c r="H23" s="138" t="s">
        <v>560</v>
      </c>
      <c r="I23" s="126" t="str">
        <f>VLOOKUP(H23,Presupuesto!$B$11:$C$565,2,0)</f>
        <v>Becas Especiales de Investigación</v>
      </c>
      <c r="J23" s="95" t="str">
        <f t="shared" si="1"/>
        <v>Gestión del Talento Humano, Administrativo y Docente</v>
      </c>
      <c r="K23" s="95" t="s">
        <v>726</v>
      </c>
      <c r="L23" s="95"/>
    </row>
    <row r="24" spans="3:12" ht="15.75" thickBot="1" x14ac:dyDescent="0.3">
      <c r="C24" s="143"/>
      <c r="D24" s="214"/>
      <c r="E24" s="100"/>
      <c r="F24" s="102">
        <f t="shared" si="0"/>
        <v>0</v>
      </c>
      <c r="G24" s="157"/>
      <c r="H24" s="144"/>
      <c r="I24" s="128"/>
      <c r="J24" s="103" t="str">
        <f t="shared" ref="J24" si="2">$J$17</f>
        <v>Gestión del Talento Humano, Administrativo y Docente</v>
      </c>
      <c r="K24" s="120" t="s">
        <v>726</v>
      </c>
      <c r="L24" s="120"/>
    </row>
    <row r="25" spans="3:12" x14ac:dyDescent="0.25">
      <c r="C25" s="424"/>
      <c r="D25" s="424"/>
      <c r="E25" s="424"/>
      <c r="F25" s="89"/>
      <c r="G25" s="88"/>
      <c r="H25" s="89"/>
      <c r="I25" s="89"/>
      <c r="J25" s="424"/>
      <c r="K25" s="424"/>
      <c r="L25" s="424"/>
    </row>
    <row r="26" spans="3:12" s="424" customFormat="1" ht="18.75" x14ac:dyDescent="0.25">
      <c r="C26" s="720" t="s">
        <v>2172</v>
      </c>
      <c r="D26" s="721"/>
      <c r="E26" s="721"/>
      <c r="F26" s="721"/>
      <c r="G26" s="721"/>
      <c r="H26" s="721"/>
      <c r="I26" s="721"/>
      <c r="J26" s="721"/>
      <c r="K26" s="721"/>
    </row>
    <row r="27" spans="3:12" ht="15.75" thickBot="1" x14ac:dyDescent="0.3">
      <c r="C27" s="424"/>
      <c r="D27" s="424"/>
      <c r="E27" s="424"/>
      <c r="F27" s="424"/>
      <c r="G27" s="413"/>
      <c r="H27" s="424"/>
      <c r="I27" s="424"/>
      <c r="J27" s="424"/>
      <c r="K27" s="424"/>
      <c r="L27" s="424"/>
    </row>
    <row r="28" spans="3:12" ht="15.75" thickBot="1" x14ac:dyDescent="0.3">
      <c r="C28" s="153" t="s">
        <v>1337</v>
      </c>
      <c r="D28" s="345">
        <f>SUM(F35:F42)</f>
        <v>312862</v>
      </c>
      <c r="E28" s="424"/>
      <c r="F28" s="69"/>
      <c r="G28" s="78"/>
      <c r="H28" s="69"/>
      <c r="I28" s="69"/>
      <c r="J28" s="424"/>
      <c r="K28" s="424"/>
      <c r="L28" s="424"/>
    </row>
    <row r="29" spans="3:12" x14ac:dyDescent="0.25">
      <c r="C29" s="69"/>
      <c r="D29" s="31"/>
      <c r="E29" s="91"/>
      <c r="F29" s="91"/>
      <c r="G29" s="91"/>
      <c r="H29" s="75"/>
      <c r="I29" s="75"/>
      <c r="J29" s="75"/>
      <c r="K29" s="109"/>
      <c r="L29" s="424"/>
    </row>
    <row r="30" spans="3:12" x14ac:dyDescent="0.25">
      <c r="C30" s="69"/>
      <c r="D30" s="31"/>
      <c r="E30" s="91"/>
      <c r="F30" s="91"/>
      <c r="G30" s="91"/>
      <c r="H30" s="75"/>
      <c r="I30" s="75"/>
      <c r="J30" s="75"/>
      <c r="K30" s="109"/>
      <c r="L30" s="424"/>
    </row>
    <row r="31" spans="3:12" ht="15.75" x14ac:dyDescent="0.25">
      <c r="C31" s="195" t="s">
        <v>1309</v>
      </c>
      <c r="D31" s="343" t="s">
        <v>1944</v>
      </c>
      <c r="E31" s="91"/>
      <c r="F31" s="91"/>
      <c r="G31" s="91"/>
      <c r="H31" s="75"/>
      <c r="I31" s="75"/>
      <c r="J31" s="75"/>
      <c r="K31" s="109"/>
      <c r="L31" s="424"/>
    </row>
    <row r="32" spans="3:12" ht="18.75" x14ac:dyDescent="0.25">
      <c r="C32" s="202" t="str">
        <f>IFERROR(VLOOKUP(D31,'1. Desarrollo e Innov. Curricu.'!$F:$G,2,FALSE),IFERROR(VLOOKUP(D31,'2. Investigación Científica'!$F:$G,2,FALSE),IFERROR(VLOOKUP(D31,'3. Vinculación Univ. Sociedad'!$F:$G,2,FALSE),IFERROR(VLOOKUP(D31,'4. Docencia y Profesorado Univ.'!$F:$G,2,FALSE),IFERROR(VLOOKUP(D31,'5. Estudiantes y Graduados'!$F:$G,2,FALSE),IFERROR(VLOOKUP(D31,'11. Gestion Administrativa'!$F:$G,2,FALSE),IFERROR(VLOOKUP(D31,'13. Gestión Académica'!$F:$G,2,FALSE),IFERROR(VLOOKUP(D31,'9. Asegura. de la Calid. y M'!$F:$G,2,FALSE),IFERROR(VLOOKUP(D31,'6. Gestión del Conocimiento'!$F:$G,2,FALSE),IFERROR(VLOOKUP(D31,'15. Gobernabilidad y Proceso...'!$F:$G,2,FALSE),IFERROR(VLOOKUP(D31,'12. Gestión del Talento Humano'!$F:$G,2,FALSE),IFERROR(VLOOKUP(D31,'14. Internacional... de la E.S.'!$F:$G,2,FALSE),IFERROR(VLOOKUP(D31,'10. Posgrado'!$F:$G,2,FALSE),IFERROR(VLOOKUP(D31,'17. Gestión TIC'!$F:$G,2,FALSE),IFERROR(VLOOKUP(D31,'16. Desa. del Sistema Educ.Sup.'!$F:$G,2,FALSE),IFERROR(VLOOKUP(D31,'8. Cultura de Inno. Insti...'!$F:$G,2,FALSE),VLOOKUP(D31,'7. Lo Esencial de la Reforma U.'!$F:$G,2,0)))))))))))))))))</f>
        <v xml:space="preserve">Diseñar, aprobar e implementar un programa de relevo del personal docente y administrativo. </v>
      </c>
      <c r="D32" s="31"/>
      <c r="E32" s="91"/>
      <c r="F32" s="91"/>
      <c r="G32" s="91"/>
      <c r="H32" s="75"/>
      <c r="I32" s="75"/>
      <c r="J32" s="75"/>
      <c r="K32" s="109"/>
      <c r="L32" s="424"/>
    </row>
    <row r="33" spans="3:12" ht="15.75" thickBot="1" x14ac:dyDescent="0.3">
      <c r="C33" s="424"/>
      <c r="D33" s="424"/>
      <c r="E33" s="424"/>
      <c r="F33" s="91"/>
      <c r="G33" s="75"/>
      <c r="H33" s="75"/>
      <c r="I33" s="75"/>
      <c r="J33" s="424"/>
      <c r="K33" s="424"/>
      <c r="L33" s="424"/>
    </row>
    <row r="34" spans="3:12" ht="30.75" thickBot="1" x14ac:dyDescent="0.3">
      <c r="C34" s="125" t="s">
        <v>1310</v>
      </c>
      <c r="D34" s="130" t="s">
        <v>98</v>
      </c>
      <c r="E34" s="132" t="s">
        <v>1312</v>
      </c>
      <c r="F34" s="131" t="s">
        <v>1313</v>
      </c>
      <c r="G34" s="129" t="s">
        <v>1314</v>
      </c>
      <c r="H34" s="132" t="s">
        <v>1315</v>
      </c>
      <c r="I34" s="129" t="s">
        <v>710</v>
      </c>
      <c r="J34" s="129" t="s">
        <v>1316</v>
      </c>
      <c r="K34" s="129" t="s">
        <v>1317</v>
      </c>
      <c r="L34" s="129" t="s">
        <v>1339</v>
      </c>
    </row>
    <row r="35" spans="3:12" x14ac:dyDescent="0.25">
      <c r="C35" s="137"/>
      <c r="D35" s="154"/>
      <c r="E35" s="112"/>
      <c r="F35" s="94">
        <f t="shared" ref="F35:F42" si="3">D35*E35</f>
        <v>0</v>
      </c>
      <c r="G35" s="156"/>
      <c r="H35" s="138" t="s">
        <v>540</v>
      </c>
      <c r="I35" s="126" t="str">
        <f>VLOOKUP(H35,Presupuesto!$B$11:$C$565,2,0)</f>
        <v>BECAS</v>
      </c>
      <c r="J35" s="210" t="s">
        <v>74</v>
      </c>
      <c r="K35" s="95" t="s">
        <v>726</v>
      </c>
      <c r="L35" s="95"/>
    </row>
    <row r="36" spans="3:12" x14ac:dyDescent="0.25">
      <c r="C36" s="137"/>
      <c r="D36" s="154"/>
      <c r="E36" s="119"/>
      <c r="F36" s="94">
        <f t="shared" si="3"/>
        <v>0</v>
      </c>
      <c r="G36" s="156"/>
      <c r="H36" s="138" t="s">
        <v>555</v>
      </c>
      <c r="I36" s="126" t="str">
        <f>VLOOKUP(H36,Presupuesto!$B$11:$C$565,2,0)</f>
        <v>BECAS BÁSICAS DE INVESTIGACIÓN</v>
      </c>
      <c r="J36" s="95" t="str">
        <f t="shared" ref="J36:J42" si="4">$J$35</f>
        <v>Gestión del Talento Humano, Administrativo y Docente</v>
      </c>
      <c r="K36" s="95" t="s">
        <v>726</v>
      </c>
      <c r="L36" s="95"/>
    </row>
    <row r="37" spans="3:12" x14ac:dyDescent="0.25">
      <c r="C37" s="654" t="s">
        <v>2173</v>
      </c>
      <c r="D37" s="154">
        <v>2</v>
      </c>
      <c r="E37" s="119">
        <v>156431</v>
      </c>
      <c r="F37" s="94">
        <f t="shared" si="3"/>
        <v>312862</v>
      </c>
      <c r="G37" s="156" t="s">
        <v>711</v>
      </c>
      <c r="H37" s="138" t="s">
        <v>556</v>
      </c>
      <c r="I37" s="126" t="str">
        <f>VLOOKUP(H37,Presupuesto!$B$11:$C$565,2,0)</f>
        <v>BECAS RELEVO GENERACIONAL</v>
      </c>
      <c r="J37" s="95" t="str">
        <f t="shared" si="4"/>
        <v>Gestión del Talento Humano, Administrativo y Docente</v>
      </c>
      <c r="K37" s="95" t="s">
        <v>726</v>
      </c>
      <c r="L37" s="95"/>
    </row>
    <row r="38" spans="3:12" x14ac:dyDescent="0.25">
      <c r="C38" s="137"/>
      <c r="D38" s="154"/>
      <c r="E38" s="119"/>
      <c r="F38" s="94">
        <f t="shared" si="3"/>
        <v>0</v>
      </c>
      <c r="G38" s="156"/>
      <c r="H38" s="138" t="s">
        <v>557</v>
      </c>
      <c r="I38" s="126" t="str">
        <f>VLOOKUP(H38,Presupuesto!$B$11:$C$565,2,0)</f>
        <v>BECAS DE EQUIDAD</v>
      </c>
      <c r="J38" s="95" t="str">
        <f t="shared" si="4"/>
        <v>Gestión del Talento Humano, Administrativo y Docente</v>
      </c>
      <c r="K38" s="95" t="s">
        <v>726</v>
      </c>
      <c r="L38" s="95"/>
    </row>
    <row r="39" spans="3:12" x14ac:dyDescent="0.25">
      <c r="C39" s="137"/>
      <c r="D39" s="154"/>
      <c r="E39" s="119"/>
      <c r="F39" s="94">
        <f t="shared" si="3"/>
        <v>0</v>
      </c>
      <c r="G39" s="156"/>
      <c r="H39" s="138" t="s">
        <v>558</v>
      </c>
      <c r="I39" s="126" t="str">
        <f>VLOOKUP(H39,Presupuesto!$B$11:$C$565,2,0)</f>
        <v>PREMIOS AL INVESTIGADOR</v>
      </c>
      <c r="J39" s="95" t="str">
        <f t="shared" si="4"/>
        <v>Gestión del Talento Humano, Administrativo y Docente</v>
      </c>
      <c r="K39" s="95" t="s">
        <v>726</v>
      </c>
      <c r="L39" s="95"/>
    </row>
    <row r="40" spans="3:12" x14ac:dyDescent="0.25">
      <c r="C40" s="137"/>
      <c r="D40" s="154"/>
      <c r="E40" s="119"/>
      <c r="F40" s="94">
        <f t="shared" si="3"/>
        <v>0</v>
      </c>
      <c r="G40" s="156"/>
      <c r="H40" s="138" t="s">
        <v>559</v>
      </c>
      <c r="I40" s="126" t="str">
        <f>VLOOKUP(H40,Presupuesto!$B$11:$C$565,2,0)</f>
        <v>BECAS DE INV. PARA ESTUDIANTES DE POSTGRADO</v>
      </c>
      <c r="J40" s="95" t="str">
        <f t="shared" si="4"/>
        <v>Gestión del Talento Humano, Administrativo y Docente</v>
      </c>
      <c r="K40" s="95" t="s">
        <v>726</v>
      </c>
      <c r="L40" s="95"/>
    </row>
    <row r="41" spans="3:12" x14ac:dyDescent="0.25">
      <c r="C41" s="137"/>
      <c r="D41" s="154"/>
      <c r="E41" s="119"/>
      <c r="F41" s="94">
        <f t="shared" si="3"/>
        <v>0</v>
      </c>
      <c r="G41" s="156"/>
      <c r="H41" s="138" t="s">
        <v>560</v>
      </c>
      <c r="I41" s="126" t="str">
        <f>VLOOKUP(H41,Presupuesto!$B$11:$C$565,2,0)</f>
        <v>Becas Especiales de Investigación</v>
      </c>
      <c r="J41" s="95" t="str">
        <f t="shared" si="4"/>
        <v>Gestión del Talento Humano, Administrativo y Docente</v>
      </c>
      <c r="K41" s="95" t="s">
        <v>726</v>
      </c>
      <c r="L41" s="95"/>
    </row>
    <row r="42" spans="3:12" ht="15.75" thickBot="1" x14ac:dyDescent="0.3">
      <c r="C42" s="143"/>
      <c r="D42" s="214"/>
      <c r="E42" s="100"/>
      <c r="F42" s="102">
        <f t="shared" si="3"/>
        <v>0</v>
      </c>
      <c r="G42" s="157"/>
      <c r="H42" s="144"/>
      <c r="I42" s="128"/>
      <c r="J42" s="103" t="str">
        <f t="shared" si="4"/>
        <v>Gestión del Talento Humano, Administrativo y Docente</v>
      </c>
      <c r="K42" s="120" t="s">
        <v>726</v>
      </c>
      <c r="L42" s="120"/>
    </row>
    <row r="44" spans="3:12" s="424" customFormat="1" ht="18.75" x14ac:dyDescent="0.25">
      <c r="C44" s="720" t="s">
        <v>2174</v>
      </c>
      <c r="D44" s="721"/>
      <c r="E44" s="721"/>
      <c r="F44" s="721"/>
      <c r="G44" s="721"/>
      <c r="H44" s="721"/>
      <c r="I44" s="721"/>
      <c r="J44" s="721"/>
      <c r="K44" s="721"/>
    </row>
    <row r="45" spans="3:12" ht="15.75" thickBot="1" x14ac:dyDescent="0.3">
      <c r="C45" s="424"/>
      <c r="D45" s="424"/>
      <c r="E45" s="424"/>
      <c r="F45" s="424"/>
      <c r="G45" s="413"/>
      <c r="H45" s="424"/>
      <c r="I45" s="424"/>
      <c r="J45" s="424"/>
      <c r="K45" s="424"/>
      <c r="L45" s="424"/>
    </row>
    <row r="46" spans="3:12" ht="15.75" thickBot="1" x14ac:dyDescent="0.3">
      <c r="C46" s="153" t="s">
        <v>1337</v>
      </c>
      <c r="D46" s="345">
        <f>SUM(F53:F60)</f>
        <v>156431</v>
      </c>
      <c r="E46" s="424"/>
      <c r="F46" s="69"/>
      <c r="G46" s="78"/>
      <c r="H46" s="69"/>
      <c r="I46" s="69"/>
      <c r="J46" s="424"/>
      <c r="K46" s="424"/>
      <c r="L46" s="424"/>
    </row>
    <row r="47" spans="3:12" x14ac:dyDescent="0.25">
      <c r="C47" s="69"/>
      <c r="D47" s="31"/>
      <c r="E47" s="91"/>
      <c r="F47" s="91"/>
      <c r="G47" s="91"/>
      <c r="H47" s="75"/>
      <c r="I47" s="75"/>
      <c r="J47" s="75"/>
      <c r="K47" s="109"/>
      <c r="L47" s="424"/>
    </row>
    <row r="48" spans="3:12" x14ac:dyDescent="0.25">
      <c r="C48" s="69"/>
      <c r="D48" s="31"/>
      <c r="E48" s="91"/>
      <c r="F48" s="91"/>
      <c r="G48" s="91"/>
      <c r="H48" s="75"/>
      <c r="I48" s="75"/>
      <c r="J48" s="75"/>
      <c r="K48" s="109"/>
      <c r="L48" s="424"/>
    </row>
    <row r="49" spans="3:12" ht="15.75" x14ac:dyDescent="0.25">
      <c r="C49" s="195" t="s">
        <v>1309</v>
      </c>
      <c r="D49" s="343" t="s">
        <v>1944</v>
      </c>
      <c r="E49" s="91"/>
      <c r="F49" s="91"/>
      <c r="G49" s="91"/>
      <c r="H49" s="75"/>
      <c r="I49" s="75"/>
      <c r="J49" s="75"/>
      <c r="K49" s="109"/>
      <c r="L49" s="424"/>
    </row>
    <row r="50" spans="3:12" ht="18.75" x14ac:dyDescent="0.25">
      <c r="C50" s="202" t="str">
        <f>IFERROR(VLOOKUP(D49,'1. Desarrollo e Innov. Curricu.'!$F:$G,2,FALSE),IFERROR(VLOOKUP(D49,'2. Investigación Científica'!$F:$G,2,FALSE),IFERROR(VLOOKUP(D49,'3. Vinculación Univ. Sociedad'!$F:$G,2,FALSE),IFERROR(VLOOKUP(D49,'4. Docencia y Profesorado Univ.'!$F:$G,2,FALSE),IFERROR(VLOOKUP(D49,'5. Estudiantes y Graduados'!$F:$G,2,FALSE),IFERROR(VLOOKUP(D49,'11. Gestion Administrativa'!$F:$G,2,FALSE),IFERROR(VLOOKUP(D49,'13. Gestión Académica'!$F:$G,2,FALSE),IFERROR(VLOOKUP(D49,'9. Asegura. de la Calid. y M'!$F:$G,2,FALSE),IFERROR(VLOOKUP(D49,'6. Gestión del Conocimiento'!$F:$G,2,FALSE),IFERROR(VLOOKUP(D49,'15. Gobernabilidad y Proceso...'!$F:$G,2,FALSE),IFERROR(VLOOKUP(D49,'12. Gestión del Talento Humano'!$F:$G,2,FALSE),IFERROR(VLOOKUP(D49,'14. Internacional... de la E.S.'!$F:$G,2,FALSE),IFERROR(VLOOKUP(D49,'10. Posgrado'!$F:$G,2,FALSE),IFERROR(VLOOKUP(D49,'17. Gestión TIC'!$F:$G,2,FALSE),IFERROR(VLOOKUP(D49,'16. Desa. del Sistema Educ.Sup.'!$F:$G,2,FALSE),IFERROR(VLOOKUP(D49,'8. Cultura de Inno. Insti...'!$F:$G,2,FALSE),VLOOKUP(D49,'7. Lo Esencial de la Reforma U.'!$F:$G,2,0)))))))))))))))))</f>
        <v xml:space="preserve">Diseñar, aprobar e implementar un programa de relevo del personal docente y administrativo. </v>
      </c>
      <c r="D50" s="31"/>
      <c r="E50" s="91"/>
      <c r="F50" s="91"/>
      <c r="G50" s="91"/>
      <c r="H50" s="75"/>
      <c r="I50" s="75"/>
      <c r="J50" s="75"/>
      <c r="K50" s="109"/>
      <c r="L50" s="424"/>
    </row>
    <row r="51" spans="3:12" ht="15.75" thickBot="1" x14ac:dyDescent="0.3">
      <c r="C51" s="424"/>
      <c r="D51" s="424"/>
      <c r="E51" s="424"/>
      <c r="F51" s="91"/>
      <c r="G51" s="75"/>
      <c r="H51" s="75"/>
      <c r="I51" s="75"/>
      <c r="J51" s="424"/>
      <c r="K51" s="424"/>
      <c r="L51" s="424"/>
    </row>
    <row r="52" spans="3:12" ht="30.75" thickBot="1" x14ac:dyDescent="0.3">
      <c r="C52" s="125" t="s">
        <v>1310</v>
      </c>
      <c r="D52" s="130" t="s">
        <v>98</v>
      </c>
      <c r="E52" s="132" t="s">
        <v>1312</v>
      </c>
      <c r="F52" s="131" t="s">
        <v>1313</v>
      </c>
      <c r="G52" s="129" t="s">
        <v>1314</v>
      </c>
      <c r="H52" s="132" t="s">
        <v>1315</v>
      </c>
      <c r="I52" s="129" t="s">
        <v>710</v>
      </c>
      <c r="J52" s="129" t="s">
        <v>1316</v>
      </c>
      <c r="K52" s="129" t="s">
        <v>1317</v>
      </c>
      <c r="L52" s="129" t="s">
        <v>1339</v>
      </c>
    </row>
    <row r="53" spans="3:12" x14ac:dyDescent="0.25">
      <c r="C53" s="137"/>
      <c r="D53" s="154"/>
      <c r="E53" s="112"/>
      <c r="F53" s="94">
        <f t="shared" ref="F53:F60" si="5">D53*E53</f>
        <v>0</v>
      </c>
      <c r="G53" s="156"/>
      <c r="H53" s="138" t="s">
        <v>540</v>
      </c>
      <c r="I53" s="126" t="str">
        <f>VLOOKUP(H53,Presupuesto!$B$11:$C$565,2,0)</f>
        <v>BECAS</v>
      </c>
      <c r="J53" s="210" t="s">
        <v>74</v>
      </c>
      <c r="K53" s="95" t="s">
        <v>718</v>
      </c>
      <c r="L53" s="95"/>
    </row>
    <row r="54" spans="3:12" x14ac:dyDescent="0.25">
      <c r="C54" s="137"/>
      <c r="D54" s="154"/>
      <c r="E54" s="119"/>
      <c r="F54" s="94">
        <f t="shared" si="5"/>
        <v>0</v>
      </c>
      <c r="G54" s="156"/>
      <c r="H54" s="138" t="s">
        <v>555</v>
      </c>
      <c r="I54" s="126" t="str">
        <f>VLOOKUP(H54,Presupuesto!$B$11:$C$565,2,0)</f>
        <v>BECAS BÁSICAS DE INVESTIGACIÓN</v>
      </c>
      <c r="J54" s="95" t="str">
        <f t="shared" ref="J54:J60" si="6">$J$53</f>
        <v>Gestión del Talento Humano, Administrativo y Docente</v>
      </c>
      <c r="K54" s="95" t="s">
        <v>719</v>
      </c>
      <c r="L54" s="95"/>
    </row>
    <row r="55" spans="3:12" x14ac:dyDescent="0.25">
      <c r="C55" s="654" t="s">
        <v>2175</v>
      </c>
      <c r="D55" s="154">
        <v>1</v>
      </c>
      <c r="E55" s="119">
        <v>156431</v>
      </c>
      <c r="F55" s="94">
        <f t="shared" si="5"/>
        <v>156431</v>
      </c>
      <c r="G55" s="156" t="s">
        <v>711</v>
      </c>
      <c r="H55" s="138" t="s">
        <v>556</v>
      </c>
      <c r="I55" s="126" t="str">
        <f>VLOOKUP(H55,Presupuesto!$B$11:$C$565,2,0)</f>
        <v>BECAS RELEVO GENERACIONAL</v>
      </c>
      <c r="J55" s="95" t="str">
        <f t="shared" si="6"/>
        <v>Gestión del Talento Humano, Administrativo y Docente</v>
      </c>
      <c r="K55" s="95" t="s">
        <v>719</v>
      </c>
      <c r="L55" s="95"/>
    </row>
    <row r="56" spans="3:12" x14ac:dyDescent="0.25">
      <c r="C56" s="137"/>
      <c r="D56" s="154"/>
      <c r="E56" s="119"/>
      <c r="F56" s="94">
        <f t="shared" si="5"/>
        <v>0</v>
      </c>
      <c r="G56" s="156"/>
      <c r="H56" s="138" t="s">
        <v>557</v>
      </c>
      <c r="I56" s="126" t="str">
        <f>VLOOKUP(H56,Presupuesto!$B$11:$C$565,2,0)</f>
        <v>BECAS DE EQUIDAD</v>
      </c>
      <c r="J56" s="95" t="str">
        <f t="shared" si="6"/>
        <v>Gestión del Talento Humano, Administrativo y Docente</v>
      </c>
      <c r="K56" s="95" t="s">
        <v>719</v>
      </c>
      <c r="L56" s="95"/>
    </row>
    <row r="57" spans="3:12" x14ac:dyDescent="0.25">
      <c r="C57" s="137"/>
      <c r="D57" s="154"/>
      <c r="E57" s="119"/>
      <c r="F57" s="94">
        <f t="shared" si="5"/>
        <v>0</v>
      </c>
      <c r="G57" s="156"/>
      <c r="H57" s="138" t="s">
        <v>558</v>
      </c>
      <c r="I57" s="126" t="str">
        <f>VLOOKUP(H57,Presupuesto!$B$11:$C$565,2,0)</f>
        <v>PREMIOS AL INVESTIGADOR</v>
      </c>
      <c r="J57" s="95" t="str">
        <f t="shared" si="6"/>
        <v>Gestión del Talento Humano, Administrativo y Docente</v>
      </c>
      <c r="K57" s="95" t="s">
        <v>719</v>
      </c>
      <c r="L57" s="95"/>
    </row>
    <row r="58" spans="3:12" x14ac:dyDescent="0.25">
      <c r="C58" s="137"/>
      <c r="D58" s="154"/>
      <c r="E58" s="119"/>
      <c r="F58" s="94">
        <f t="shared" si="5"/>
        <v>0</v>
      </c>
      <c r="G58" s="156"/>
      <c r="H58" s="138" t="s">
        <v>559</v>
      </c>
      <c r="I58" s="126" t="str">
        <f>VLOOKUP(H58,Presupuesto!$B$11:$C$565,2,0)</f>
        <v>BECAS DE INV. PARA ESTUDIANTES DE POSTGRADO</v>
      </c>
      <c r="J58" s="95" t="str">
        <f t="shared" si="6"/>
        <v>Gestión del Talento Humano, Administrativo y Docente</v>
      </c>
      <c r="K58" s="95" t="s">
        <v>719</v>
      </c>
      <c r="L58" s="95"/>
    </row>
    <row r="59" spans="3:12" x14ac:dyDescent="0.25">
      <c r="C59" s="137"/>
      <c r="D59" s="154"/>
      <c r="E59" s="119"/>
      <c r="F59" s="94">
        <f t="shared" si="5"/>
        <v>0</v>
      </c>
      <c r="G59" s="156"/>
      <c r="H59" s="138" t="s">
        <v>560</v>
      </c>
      <c r="I59" s="126" t="str">
        <f>VLOOKUP(H59,Presupuesto!$B$11:$C$565,2,0)</f>
        <v>Becas Especiales de Investigación</v>
      </c>
      <c r="J59" s="95" t="str">
        <f t="shared" si="6"/>
        <v>Gestión del Talento Humano, Administrativo y Docente</v>
      </c>
      <c r="K59" s="95" t="s">
        <v>719</v>
      </c>
      <c r="L59" s="95"/>
    </row>
    <row r="60" spans="3:12" ht="15.75" thickBot="1" x14ac:dyDescent="0.3">
      <c r="C60" s="143"/>
      <c r="D60" s="214"/>
      <c r="E60" s="100"/>
      <c r="F60" s="102">
        <f t="shared" si="5"/>
        <v>0</v>
      </c>
      <c r="G60" s="157"/>
      <c r="H60" s="144"/>
      <c r="I60" s="128" t="e">
        <f>VLOOKUP(H60,Presupuesto!$B$11:$C$565,2,0)</f>
        <v>#N/A</v>
      </c>
      <c r="J60" s="103" t="str">
        <f t="shared" si="6"/>
        <v>Gestión del Talento Humano, Administrativo y Docente</v>
      </c>
      <c r="K60" s="120" t="s">
        <v>718</v>
      </c>
      <c r="L60" s="120"/>
    </row>
    <row r="62" spans="3:12" s="424" customFormat="1" ht="18.75" x14ac:dyDescent="0.25">
      <c r="C62" s="720" t="s">
        <v>2181</v>
      </c>
      <c r="D62" s="721"/>
      <c r="E62" s="721"/>
      <c r="F62" s="721"/>
      <c r="G62" s="721"/>
      <c r="H62" s="721"/>
      <c r="I62" s="721"/>
      <c r="J62" s="721"/>
      <c r="K62" s="721"/>
    </row>
    <row r="63" spans="3:12" ht="15.75" thickBot="1" x14ac:dyDescent="0.3">
      <c r="C63" s="424"/>
      <c r="D63" s="424"/>
      <c r="E63" s="424"/>
      <c r="F63" s="424"/>
      <c r="G63" s="413"/>
      <c r="H63" s="424"/>
      <c r="I63" s="424"/>
      <c r="J63" s="424"/>
      <c r="K63" s="424"/>
      <c r="L63" s="424"/>
    </row>
    <row r="64" spans="3:12" ht="15.75" thickBot="1" x14ac:dyDescent="0.3">
      <c r="C64" s="153" t="s">
        <v>1337</v>
      </c>
      <c r="D64" s="345">
        <f>SUM(F71:F77)</f>
        <v>564000</v>
      </c>
      <c r="E64" s="424"/>
      <c r="F64" s="69"/>
      <c r="G64" s="78"/>
      <c r="H64" s="69"/>
      <c r="I64" s="69"/>
      <c r="J64" s="424"/>
      <c r="K64" s="424"/>
      <c r="L64" s="424"/>
    </row>
    <row r="65" spans="3:12" x14ac:dyDescent="0.25">
      <c r="C65" s="69"/>
      <c r="D65" s="31"/>
      <c r="E65" s="91"/>
      <c r="F65" s="91"/>
      <c r="G65" s="91"/>
      <c r="H65" s="75"/>
      <c r="I65" s="75"/>
      <c r="J65" s="75"/>
      <c r="K65" s="109"/>
      <c r="L65" s="424"/>
    </row>
    <row r="66" spans="3:12" x14ac:dyDescent="0.25">
      <c r="C66" s="69"/>
      <c r="D66" s="31"/>
      <c r="E66" s="91"/>
      <c r="F66" s="91"/>
      <c r="G66" s="91"/>
      <c r="H66" s="75"/>
      <c r="I66" s="75"/>
      <c r="J66" s="75"/>
      <c r="K66" s="109"/>
      <c r="L66" s="424"/>
    </row>
    <row r="67" spans="3:12" ht="15.75" x14ac:dyDescent="0.25">
      <c r="C67" s="195" t="s">
        <v>1309</v>
      </c>
      <c r="D67" s="343" t="s">
        <v>1944</v>
      </c>
      <c r="E67" s="91"/>
      <c r="F67" s="91"/>
      <c r="G67" s="91"/>
      <c r="H67" s="75"/>
      <c r="I67" s="75"/>
      <c r="J67" s="75"/>
      <c r="K67" s="109"/>
      <c r="L67" s="424"/>
    </row>
    <row r="68" spans="3:12" ht="18.75" x14ac:dyDescent="0.25">
      <c r="C68" s="202" t="str">
        <f>IFERROR(VLOOKUP(D67,'1. Desarrollo e Innov. Curricu.'!$F:$G,2,FALSE),IFERROR(VLOOKUP(D67,'2. Investigación Científica'!$F:$G,2,FALSE),IFERROR(VLOOKUP(D67,'3. Vinculación Univ. Sociedad'!$F:$G,2,FALSE),IFERROR(VLOOKUP(D67,'4. Docencia y Profesorado Univ.'!$F:$G,2,FALSE),IFERROR(VLOOKUP(D67,'5. Estudiantes y Graduados'!$F:$G,2,FALSE),IFERROR(VLOOKUP(D67,'11. Gestion Administrativa'!$F:$G,2,FALSE),IFERROR(VLOOKUP(D67,'13. Gestión Académica'!$F:$G,2,FALSE),IFERROR(VLOOKUP(D67,'9. Asegura. de la Calid. y M'!$F:$G,2,FALSE),IFERROR(VLOOKUP(D67,'6. Gestión del Conocimiento'!$F:$G,2,FALSE),IFERROR(VLOOKUP(D67,'15. Gobernabilidad y Proceso...'!$F:$G,2,FALSE),IFERROR(VLOOKUP(D67,'12. Gestión del Talento Humano'!$F:$G,2,FALSE),IFERROR(VLOOKUP(D67,'14. Internacional... de la E.S.'!$F:$G,2,FALSE),IFERROR(VLOOKUP(D67,'10. Posgrado'!$F:$G,2,FALSE),IFERROR(VLOOKUP(D67,'17. Gestión TIC'!$F:$G,2,FALSE),IFERROR(VLOOKUP(D67,'16. Desa. del Sistema Educ.Sup.'!$F:$G,2,FALSE),IFERROR(VLOOKUP(D67,'8. Cultura de Inno. Insti...'!$F:$G,2,FALSE),VLOOKUP(D67,'7. Lo Esencial de la Reforma U.'!$F:$G,2,0)))))))))))))))))</f>
        <v xml:space="preserve">Diseñar, aprobar e implementar un programa de relevo del personal docente y administrativo. </v>
      </c>
      <c r="D68" s="31"/>
      <c r="E68" s="91"/>
      <c r="F68" s="91"/>
      <c r="G68" s="91"/>
      <c r="H68" s="75"/>
      <c r="I68" s="75"/>
      <c r="J68" s="75"/>
      <c r="K68" s="109"/>
      <c r="L68" s="424"/>
    </row>
    <row r="69" spans="3:12" ht="15.75" thickBot="1" x14ac:dyDescent="0.3">
      <c r="C69" s="424"/>
      <c r="D69" s="424"/>
      <c r="E69" s="424"/>
      <c r="F69" s="91"/>
      <c r="G69" s="75"/>
      <c r="H69" s="75"/>
      <c r="I69" s="75"/>
      <c r="J69" s="424"/>
      <c r="K69" s="424"/>
      <c r="L69" s="424"/>
    </row>
    <row r="70" spans="3:12" ht="30.75" thickBot="1" x14ac:dyDescent="0.3">
      <c r="C70" s="125" t="s">
        <v>1310</v>
      </c>
      <c r="D70" s="130" t="s">
        <v>98</v>
      </c>
      <c r="E70" s="132" t="s">
        <v>1312</v>
      </c>
      <c r="F70" s="131" t="s">
        <v>1313</v>
      </c>
      <c r="G70" s="129" t="s">
        <v>1314</v>
      </c>
      <c r="H70" s="132" t="s">
        <v>1315</v>
      </c>
      <c r="I70" s="129" t="s">
        <v>710</v>
      </c>
      <c r="J70" s="129" t="s">
        <v>1316</v>
      </c>
      <c r="K70" s="129" t="s">
        <v>1317</v>
      </c>
      <c r="L70" s="129" t="s">
        <v>1339</v>
      </c>
    </row>
    <row r="71" spans="3:12" x14ac:dyDescent="0.25">
      <c r="C71" s="137"/>
      <c r="D71" s="154"/>
      <c r="E71" s="112"/>
      <c r="F71" s="94">
        <f t="shared" ref="F71:F77" si="7">D71*E71</f>
        <v>0</v>
      </c>
      <c r="G71" s="156"/>
      <c r="H71" s="138"/>
      <c r="I71" s="126"/>
      <c r="J71" s="210"/>
      <c r="K71" s="95"/>
      <c r="L71" s="95"/>
    </row>
    <row r="72" spans="3:12" x14ac:dyDescent="0.25">
      <c r="C72" s="137" t="s">
        <v>2200</v>
      </c>
      <c r="D72" s="154">
        <v>5</v>
      </c>
      <c r="E72" s="119">
        <f>1500*24</f>
        <v>36000</v>
      </c>
      <c r="F72" s="94">
        <f t="shared" si="7"/>
        <v>180000</v>
      </c>
      <c r="G72" s="156" t="s">
        <v>711</v>
      </c>
      <c r="H72" s="138" t="s">
        <v>543</v>
      </c>
      <c r="I72" s="126" t="str">
        <f>VLOOKUP(H72,Presupuesto!$B$11:$C$565,2,0)</f>
        <v>BECAS DE ACTUALIZACION Y CAPACITACION DOCENTE</v>
      </c>
      <c r="J72" s="95">
        <f t="shared" ref="J72:J73" si="8">$J$71</f>
        <v>0</v>
      </c>
      <c r="K72" s="95" t="s">
        <v>719</v>
      </c>
      <c r="L72" s="95"/>
    </row>
    <row r="73" spans="3:12" x14ac:dyDescent="0.25">
      <c r="C73" s="137" t="s">
        <v>2201</v>
      </c>
      <c r="D73" s="154">
        <v>2</v>
      </c>
      <c r="E73" s="119">
        <f>8000*24</f>
        <v>192000</v>
      </c>
      <c r="F73" s="94">
        <f t="shared" si="7"/>
        <v>384000</v>
      </c>
      <c r="G73" s="156" t="s">
        <v>711</v>
      </c>
      <c r="H73" s="138" t="s">
        <v>548</v>
      </c>
      <c r="I73" s="126" t="str">
        <f>VLOOKUP(H73,Presupuesto!$B$11:$C$565,2,0)</f>
        <v>BECAS PROFESIONALIZANTES DOCENTE (PLAN DE REFORMA)</v>
      </c>
      <c r="J73" s="95">
        <f t="shared" si="8"/>
        <v>0</v>
      </c>
      <c r="K73" s="95" t="s">
        <v>719</v>
      </c>
      <c r="L73" s="95"/>
    </row>
    <row r="74" spans="3:12" x14ac:dyDescent="0.25">
      <c r="C74" s="137"/>
      <c r="D74" s="154"/>
      <c r="E74" s="119"/>
      <c r="F74" s="94">
        <f t="shared" si="7"/>
        <v>0</v>
      </c>
      <c r="G74" s="156"/>
      <c r="H74" s="138"/>
      <c r="I74" s="126"/>
      <c r="J74" s="95"/>
      <c r="K74" s="95"/>
      <c r="L74" s="95"/>
    </row>
    <row r="75" spans="3:12" x14ac:dyDescent="0.25">
      <c r="C75" s="137"/>
      <c r="D75" s="154"/>
      <c r="E75" s="119"/>
      <c r="F75" s="94">
        <f t="shared" si="7"/>
        <v>0</v>
      </c>
      <c r="G75" s="156"/>
      <c r="H75" s="138"/>
      <c r="I75" s="126"/>
      <c r="J75" s="95"/>
      <c r="K75" s="95"/>
      <c r="L75" s="95"/>
    </row>
    <row r="76" spans="3:12" x14ac:dyDescent="0.25">
      <c r="C76" s="137"/>
      <c r="D76" s="154"/>
      <c r="E76" s="119"/>
      <c r="F76" s="94">
        <f t="shared" si="7"/>
        <v>0</v>
      </c>
      <c r="G76" s="156"/>
      <c r="H76" s="138"/>
      <c r="I76" s="126"/>
      <c r="J76" s="95"/>
      <c r="K76" s="95"/>
      <c r="L76" s="95"/>
    </row>
    <row r="77" spans="3:12" ht="15.75" thickBot="1" x14ac:dyDescent="0.3">
      <c r="C77" s="143"/>
      <c r="D77" s="214"/>
      <c r="E77" s="100"/>
      <c r="F77" s="102">
        <f t="shared" si="7"/>
        <v>0</v>
      </c>
      <c r="G77" s="157"/>
      <c r="H77" s="144"/>
      <c r="I77" s="128"/>
      <c r="J77" s="103"/>
      <c r="K77" s="120"/>
      <c r="L77" s="120"/>
    </row>
  </sheetData>
  <mergeCells count="4">
    <mergeCell ref="C8:K8"/>
    <mergeCell ref="C26:K26"/>
    <mergeCell ref="C44:K44"/>
    <mergeCell ref="C62:K62"/>
  </mergeCells>
  <dataValidations count="4">
    <dataValidation type="list" allowBlank="1" showInputMessage="1" showErrorMessage="1" errorTitle="¡Ingreso Inválido!" error="Seleccione una opción de la lista" promptTitle="Mes Requerido" prompt="Seleccione el mes en el que requiere el recurso." sqref="K17:K24 K35:K42 K53:K60 K71:K77">
      <formula1>$U$2:$AF$2</formula1>
    </dataValidation>
    <dataValidation type="list" allowBlank="1" showInputMessage="1" showErrorMessage="1" errorTitle="¡Ingreso Inválido!" error="Seleccione una opción de la lista." promptTitle="Tipo de Presupuesto" prompt="Seleccione una opción de la lista." sqref="G17:G24 G35:G42 G53:G60 G71:G77">
      <formula1>$R$2:$S$2</formula1>
    </dataValidation>
    <dataValidation type="list" allowBlank="1" showInputMessage="1" showErrorMessage="1" errorTitle="¡Ingreso Inválido!" error="Seleccione una opción de la lista." promptTitle="Dimensión Estratégica" prompt="Seleccione una opción de la lista." sqref="J17:J24 J35:J42 J53:J60 J71:J77">
      <formula1>$A$2:$Q$2</formula1>
    </dataValidation>
    <dataValidation type="list" allowBlank="1" showInputMessage="1" showErrorMessage="1" errorTitle="¡Ingreso Inválido!" error="Verifique el valor ingresado." promptTitle="Ingrese el Objeto de Gasto" prompt="Ingrese el Objeto de Gasto" sqref="H17:H24 H35:H42 H53:H60 H71:H77">
      <formula1>$A$1:$SU$1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107"/>
  <sheetViews>
    <sheetView showGridLines="0" topLeftCell="C87" zoomScale="80" zoomScaleNormal="80" zoomScaleSheetLayoutView="100" workbookViewId="0">
      <selection activeCell="E100" sqref="E100"/>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27.140625" style="76" customWidth="1"/>
    <col min="8" max="8" width="24.140625" style="85" bestFit="1" customWidth="1"/>
    <col min="9" max="9" width="36" style="85" bestFit="1" customWidth="1"/>
    <col min="10" max="10" width="33.28515625" style="85" customWidth="1"/>
    <col min="11" max="11" width="19.85546875" style="85" bestFit="1" customWidth="1"/>
    <col min="12" max="12" width="36.140625" style="85" customWidth="1"/>
    <col min="13"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74</v>
      </c>
      <c r="M2" s="425" t="s">
        <v>77</v>
      </c>
      <c r="N2" s="425" t="s">
        <v>78</v>
      </c>
      <c r="O2" s="425" t="s">
        <v>79</v>
      </c>
      <c r="P2" s="425" t="s">
        <v>80</v>
      </c>
      <c r="Q2" s="425" t="s">
        <v>81</v>
      </c>
      <c r="R2" s="420" t="str">
        <f>+Presupuesto!D11</f>
        <v>Recurrente</v>
      </c>
      <c r="S2" s="420" t="str">
        <f>+Presupuesto!E11</f>
        <v>Programa / Proyecto 2018</v>
      </c>
      <c r="T2" s="425"/>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415" t="s">
        <v>1265</v>
      </c>
      <c r="AI2" s="415" t="s">
        <v>1266</v>
      </c>
      <c r="AJ2" s="415" t="s">
        <v>1267</v>
      </c>
      <c r="AK2" s="415" t="s">
        <v>1268</v>
      </c>
      <c r="AL2" s="415" t="s">
        <v>1269</v>
      </c>
      <c r="AM2" s="415" t="s">
        <v>1270</v>
      </c>
      <c r="AN2" s="415" t="s">
        <v>1271</v>
      </c>
      <c r="AO2" s="415" t="s">
        <v>1272</v>
      </c>
      <c r="AP2" s="415" t="s">
        <v>1273</v>
      </c>
      <c r="AQ2" s="415" t="s">
        <v>1274</v>
      </c>
      <c r="AR2" s="415" t="s">
        <v>1275</v>
      </c>
      <c r="AS2" s="415" t="s">
        <v>1276</v>
      </c>
      <c r="AT2" s="415" t="s">
        <v>1277</v>
      </c>
      <c r="AU2" s="415" t="s">
        <v>1278</v>
      </c>
      <c r="AV2" s="415" t="s">
        <v>1279</v>
      </c>
      <c r="AW2" s="415" t="s">
        <v>1280</v>
      </c>
      <c r="AX2" s="415" t="s">
        <v>1281</v>
      </c>
      <c r="AY2" s="415" t="s">
        <v>1282</v>
      </c>
      <c r="AZ2" s="415" t="s">
        <v>1283</v>
      </c>
      <c r="BA2" s="415" t="s">
        <v>1284</v>
      </c>
      <c r="BB2" s="415" t="s">
        <v>1285</v>
      </c>
      <c r="BC2" s="415" t="s">
        <v>1286</v>
      </c>
      <c r="BD2" s="415" t="s">
        <v>1287</v>
      </c>
      <c r="BE2" s="415" t="s">
        <v>1288</v>
      </c>
      <c r="BF2" s="415" t="s">
        <v>1289</v>
      </c>
      <c r="BG2" s="415" t="s">
        <v>1290</v>
      </c>
      <c r="BH2" s="415" t="s">
        <v>1291</v>
      </c>
      <c r="BI2" s="415" t="s">
        <v>1292</v>
      </c>
      <c r="BJ2" s="415" t="s">
        <v>1293</v>
      </c>
      <c r="BK2" s="415" t="s">
        <v>1294</v>
      </c>
      <c r="BL2" s="415" t="s">
        <v>1295</v>
      </c>
      <c r="BM2" s="415" t="s">
        <v>1296</v>
      </c>
      <c r="BN2" s="415" t="s">
        <v>1297</v>
      </c>
      <c r="BO2" s="415" t="s">
        <v>1298</v>
      </c>
      <c r="BP2" s="415" t="s">
        <v>1299</v>
      </c>
      <c r="BQ2" s="415" t="s">
        <v>1300</v>
      </c>
      <c r="BR2" s="415" t="s">
        <v>1301</v>
      </c>
      <c r="BS2" s="415" t="s">
        <v>1302</v>
      </c>
      <c r="BT2" s="415" t="s">
        <v>1303</v>
      </c>
      <c r="BU2" s="415" t="s">
        <v>1304</v>
      </c>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hidden="1" x14ac:dyDescent="0.25">
      <c r="A3" s="424"/>
      <c r="B3" s="424"/>
      <c r="C3" s="424"/>
      <c r="D3" s="424"/>
      <c r="E3" s="424"/>
      <c r="F3" s="424"/>
      <c r="G3" s="413"/>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16">
        <v>2500</v>
      </c>
      <c r="AI3" s="416">
        <v>1900</v>
      </c>
      <c r="AJ3" s="416">
        <v>1650</v>
      </c>
      <c r="AK3" s="416">
        <v>1580</v>
      </c>
      <c r="AL3" s="416">
        <v>2250</v>
      </c>
      <c r="AM3" s="416">
        <v>1650</v>
      </c>
      <c r="AN3" s="416">
        <v>1400</v>
      </c>
      <c r="AO3" s="417">
        <v>1340</v>
      </c>
      <c r="AP3" s="417">
        <v>2000</v>
      </c>
      <c r="AQ3" s="417">
        <v>1400</v>
      </c>
      <c r="AR3" s="417">
        <v>1150</v>
      </c>
      <c r="AS3" s="417">
        <v>1100</v>
      </c>
      <c r="AT3" s="417">
        <v>1750</v>
      </c>
      <c r="AU3" s="417">
        <v>1150</v>
      </c>
      <c r="AV3" s="417">
        <v>900</v>
      </c>
      <c r="AW3" s="417">
        <v>860</v>
      </c>
      <c r="AX3" s="417">
        <v>1200</v>
      </c>
      <c r="AY3" s="418">
        <v>900</v>
      </c>
      <c r="AZ3" s="418">
        <v>650</v>
      </c>
      <c r="BA3" s="418">
        <v>620</v>
      </c>
      <c r="BB3" s="416">
        <f>+'Cuadro Resumen'!C213</f>
        <v>6045.3105000000005</v>
      </c>
      <c r="BC3" s="416">
        <f>+'Cuadro Resumen'!D213</f>
        <v>5571.1684999999998</v>
      </c>
      <c r="BD3" s="416">
        <f>+'Cuadro Resumen'!E213</f>
        <v>7112.13</v>
      </c>
      <c r="BE3" s="416">
        <f>+'Cuadro Resumen'!F213</f>
        <v>6637.9880000000003</v>
      </c>
      <c r="BF3" s="416">
        <f>+'Cuadro Resumen'!C214</f>
        <v>5334.0974999999999</v>
      </c>
      <c r="BG3" s="416">
        <f>+'Cuadro Resumen'!D214</f>
        <v>4859.9555</v>
      </c>
      <c r="BH3" s="416">
        <f>+'Cuadro Resumen'!E214</f>
        <v>6400.9170000000004</v>
      </c>
      <c r="BI3" s="416">
        <f>+'Cuadro Resumen'!F214</f>
        <v>5926.7750000000005</v>
      </c>
      <c r="BJ3" s="417">
        <f>+'Cuadro Resumen'!C215</f>
        <v>4622.8845000000001</v>
      </c>
      <c r="BK3" s="417">
        <f>+'Cuadro Resumen'!D215</f>
        <v>4267.2780000000002</v>
      </c>
      <c r="BL3" s="417">
        <f>+'Cuadro Resumen'!E215</f>
        <v>5689.7039999999997</v>
      </c>
      <c r="BM3" s="417">
        <f>+'Cuadro Resumen'!F215</f>
        <v>5215.5619999999999</v>
      </c>
      <c r="BN3" s="417">
        <f>+'Cuadro Resumen'!C216</f>
        <v>3911.6714999999999</v>
      </c>
      <c r="BO3" s="417">
        <f>+'Cuadro Resumen'!D216</f>
        <v>3556.0650000000001</v>
      </c>
      <c r="BP3" s="417">
        <f>+'Cuadro Resumen'!E216</f>
        <v>4978.491</v>
      </c>
      <c r="BQ3" s="417">
        <f>+'Cuadro Resumen'!F216</f>
        <v>4622.8845000000001</v>
      </c>
      <c r="BR3" s="417">
        <f>+'Cuadro Resumen'!C217</f>
        <v>3437.5295000000001</v>
      </c>
      <c r="BS3" s="417">
        <f>+'Cuadro Resumen'!D217</f>
        <v>3200.4585000000002</v>
      </c>
      <c r="BT3" s="417">
        <f>+'Cuadro Resumen'!E217</f>
        <v>4385.8135000000002</v>
      </c>
      <c r="BU3" s="417">
        <f>+'Cuadro Resumen'!F217</f>
        <v>4030.2069999999999</v>
      </c>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row>
    <row r="4" spans="1:515" ht="15.75" thickBot="1" x14ac:dyDescent="0.3">
      <c r="A4" s="424"/>
      <c r="B4" s="424"/>
      <c r="C4" s="424"/>
      <c r="D4" s="424"/>
      <c r="E4" s="424"/>
      <c r="F4" s="424"/>
      <c r="G4" s="413"/>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row>
    <row r="5" spans="1:515" ht="27" thickBot="1" x14ac:dyDescent="0.3">
      <c r="A5" s="424"/>
      <c r="B5" s="424"/>
      <c r="C5" s="86" t="s">
        <v>1340</v>
      </c>
      <c r="D5" s="192">
        <f>SUMIF(C:C,$C$10,D:D)</f>
        <v>91319500</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6" spans="1:515" x14ac:dyDescent="0.25">
      <c r="A6" s="424"/>
      <c r="B6" s="424"/>
      <c r="C6" s="104"/>
      <c r="D6" s="104"/>
      <c r="E6" s="104"/>
      <c r="F6" s="104"/>
      <c r="G6" s="77"/>
      <c r="H6" s="104"/>
      <c r="I6" s="10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row>
    <row r="7" spans="1:515" x14ac:dyDescent="0.25">
      <c r="A7" s="424"/>
      <c r="B7" s="424"/>
      <c r="C7" s="104"/>
      <c r="D7" s="104"/>
      <c r="E7" s="104"/>
      <c r="F7" s="104"/>
      <c r="G7" s="77"/>
      <c r="H7" s="104"/>
      <c r="I7" s="10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row>
    <row r="8" spans="1:515" ht="18.75" x14ac:dyDescent="0.25">
      <c r="A8" s="424"/>
      <c r="B8" s="424"/>
      <c r="C8" s="720" t="s">
        <v>2049</v>
      </c>
      <c r="D8" s="721"/>
      <c r="E8" s="721"/>
      <c r="F8" s="721"/>
      <c r="G8" s="721"/>
      <c r="H8" s="721"/>
      <c r="I8" s="721"/>
      <c r="J8" s="721"/>
      <c r="K8" s="721"/>
      <c r="L8" s="721"/>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424"/>
      <c r="C9" s="104"/>
      <c r="D9" s="104"/>
      <c r="E9" s="104"/>
      <c r="F9" s="104"/>
      <c r="G9" s="77"/>
      <c r="H9" s="104"/>
      <c r="I9" s="10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thickBot="1" x14ac:dyDescent="0.3">
      <c r="A10" s="424"/>
      <c r="B10" s="424"/>
      <c r="C10" s="153" t="s">
        <v>1337</v>
      </c>
      <c r="D10" s="345">
        <f>SUM(F17:F26)</f>
        <v>30000000</v>
      </c>
      <c r="E10" s="424"/>
      <c r="F10" s="69"/>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x14ac:dyDescent="0.25">
      <c r="A11" s="424"/>
      <c r="B11" s="424"/>
      <c r="C11" s="69"/>
      <c r="D11" s="31"/>
      <c r="E11" s="91"/>
      <c r="F11" s="91"/>
      <c r="G11" s="91"/>
      <c r="H11" s="75"/>
      <c r="I11" s="75"/>
      <c r="J11" s="75"/>
      <c r="K11" s="109"/>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ht="15.75" x14ac:dyDescent="0.25">
      <c r="A12" s="424"/>
      <c r="B12" s="91"/>
      <c r="C12" s="285" t="s">
        <v>1309</v>
      </c>
      <c r="D12" s="343" t="s">
        <v>1913</v>
      </c>
      <c r="E12" s="91"/>
      <c r="F12" s="91"/>
      <c r="G12" s="91"/>
      <c r="H12" s="75"/>
      <c r="I12" s="75"/>
      <c r="J12" s="75"/>
      <c r="K12" s="109"/>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8.75" x14ac:dyDescent="0.25">
      <c r="A13" s="424"/>
      <c r="B13" s="91"/>
      <c r="C13" s="202" t="str">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13" s="31"/>
      <c r="E13" s="91"/>
      <c r="F13" s="91"/>
      <c r="G13" s="91"/>
      <c r="H13" s="75"/>
      <c r="I13" s="75"/>
      <c r="J13" s="75"/>
      <c r="K13" s="10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x14ac:dyDescent="0.25">
      <c r="A14" s="424"/>
      <c r="B14" s="91"/>
      <c r="C14" s="424"/>
      <c r="D14" s="424"/>
      <c r="E14" s="91"/>
      <c r="F14" s="91"/>
      <c r="G14" s="91"/>
      <c r="H14" s="75"/>
      <c r="I14" s="75"/>
      <c r="J14" s="75"/>
      <c r="K14" s="109"/>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15.75" thickBot="1" x14ac:dyDescent="0.3">
      <c r="A15" s="424"/>
      <c r="B15" s="424"/>
      <c r="C15" s="424"/>
      <c r="D15" s="424"/>
      <c r="E15" s="424"/>
      <c r="F15" s="91"/>
      <c r="G15" s="75"/>
      <c r="H15" s="75"/>
      <c r="I15" s="75"/>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15.75" thickBot="1" x14ac:dyDescent="0.3">
      <c r="A16" s="424"/>
      <c r="B16" s="424"/>
      <c r="C16" s="125" t="s">
        <v>1310</v>
      </c>
      <c r="D16" s="130" t="s">
        <v>98</v>
      </c>
      <c r="E16" s="132" t="s">
        <v>1312</v>
      </c>
      <c r="F16" s="131" t="s">
        <v>1313</v>
      </c>
      <c r="G16" s="129" t="s">
        <v>1314</v>
      </c>
      <c r="H16" s="132" t="s">
        <v>1315</v>
      </c>
      <c r="I16" s="129" t="s">
        <v>710</v>
      </c>
      <c r="J16" s="129" t="s">
        <v>1316</v>
      </c>
      <c r="K16" s="129" t="s">
        <v>1317</v>
      </c>
      <c r="L16" s="129" t="s">
        <v>1341</v>
      </c>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3:12" x14ac:dyDescent="0.25">
      <c r="C17" s="137" t="s">
        <v>2048</v>
      </c>
      <c r="D17" s="599">
        <v>1</v>
      </c>
      <c r="E17" s="600">
        <v>30000000</v>
      </c>
      <c r="F17" s="94">
        <f t="shared" ref="F17:F26" si="0">D17*E17</f>
        <v>30000000</v>
      </c>
      <c r="G17" s="156" t="s">
        <v>711</v>
      </c>
      <c r="H17" s="138" t="s">
        <v>512</v>
      </c>
      <c r="I17" s="126" t="str">
        <f>VLOOKUP(H17,Presupuesto!$B$11:$C$565,2,0)</f>
        <v>CONSTRUCCIONES Y MEJORAS DE BIENES NACIONALES EN DOMINIO PRIVADO</v>
      </c>
      <c r="J17" s="210" t="s">
        <v>73</v>
      </c>
      <c r="K17" s="95" t="s">
        <v>718</v>
      </c>
      <c r="L17" s="95" t="s">
        <v>77</v>
      </c>
    </row>
    <row r="18" spans="3:12" x14ac:dyDescent="0.25">
      <c r="C18" s="137"/>
      <c r="D18" s="599"/>
      <c r="E18" s="600"/>
      <c r="F18" s="94">
        <f t="shared" si="0"/>
        <v>0</v>
      </c>
      <c r="G18" s="156"/>
      <c r="H18" s="138"/>
      <c r="I18" s="126"/>
      <c r="J18" s="95"/>
      <c r="K18" s="95"/>
      <c r="L18" s="95"/>
    </row>
    <row r="19" spans="3:12" x14ac:dyDescent="0.25">
      <c r="C19" s="137"/>
      <c r="D19" s="154"/>
      <c r="E19" s="119"/>
      <c r="F19" s="94">
        <f t="shared" si="0"/>
        <v>0</v>
      </c>
      <c r="G19" s="156"/>
      <c r="H19" s="138"/>
      <c r="I19" s="126"/>
      <c r="J19" s="95"/>
      <c r="K19" s="95"/>
      <c r="L19" s="95"/>
    </row>
    <row r="20" spans="3:12" x14ac:dyDescent="0.25">
      <c r="C20" s="137"/>
      <c r="D20" s="154"/>
      <c r="E20" s="119"/>
      <c r="F20" s="94">
        <f t="shared" si="0"/>
        <v>0</v>
      </c>
      <c r="G20" s="156"/>
      <c r="H20" s="138"/>
      <c r="I20" s="126"/>
      <c r="J20" s="95"/>
      <c r="K20" s="95"/>
      <c r="L20" s="95"/>
    </row>
    <row r="21" spans="3:12" x14ac:dyDescent="0.25">
      <c r="C21" s="139"/>
      <c r="D21" s="154"/>
      <c r="E21" s="115"/>
      <c r="F21" s="94">
        <f t="shared" si="0"/>
        <v>0</v>
      </c>
      <c r="G21" s="156"/>
      <c r="H21" s="140"/>
      <c r="I21" s="126"/>
      <c r="J21" s="95"/>
      <c r="K21" s="95"/>
      <c r="L21" s="95"/>
    </row>
    <row r="22" spans="3:12" x14ac:dyDescent="0.25">
      <c r="C22" s="141"/>
      <c r="D22" s="154"/>
      <c r="E22" s="115"/>
      <c r="F22" s="94">
        <f t="shared" si="0"/>
        <v>0</v>
      </c>
      <c r="G22" s="156"/>
      <c r="H22" s="142"/>
      <c r="I22" s="126"/>
      <c r="J22" s="95"/>
      <c r="K22" s="95"/>
      <c r="L22" s="95"/>
    </row>
    <row r="23" spans="3:12" x14ac:dyDescent="0.25">
      <c r="C23" s="141"/>
      <c r="D23" s="154"/>
      <c r="E23" s="115"/>
      <c r="F23" s="94">
        <f t="shared" si="0"/>
        <v>0</v>
      </c>
      <c r="G23" s="156"/>
      <c r="H23" s="142"/>
      <c r="I23" s="126"/>
      <c r="J23" s="95"/>
      <c r="K23" s="95"/>
      <c r="L23" s="95"/>
    </row>
    <row r="24" spans="3:12" x14ac:dyDescent="0.25">
      <c r="C24" s="141"/>
      <c r="D24" s="154"/>
      <c r="E24" s="115"/>
      <c r="F24" s="94">
        <f t="shared" si="0"/>
        <v>0</v>
      </c>
      <c r="G24" s="156"/>
      <c r="H24" s="142"/>
      <c r="I24" s="126"/>
      <c r="J24" s="95"/>
      <c r="K24" s="95"/>
      <c r="L24" s="95"/>
    </row>
    <row r="25" spans="3:12" x14ac:dyDescent="0.25">
      <c r="C25" s="141"/>
      <c r="D25" s="154"/>
      <c r="E25" s="115"/>
      <c r="F25" s="94">
        <f t="shared" si="0"/>
        <v>0</v>
      </c>
      <c r="G25" s="156"/>
      <c r="H25" s="142"/>
      <c r="I25" s="126"/>
      <c r="J25" s="95"/>
      <c r="K25" s="95"/>
      <c r="L25" s="95"/>
    </row>
    <row r="26" spans="3:12" ht="15.75" thickBot="1" x14ac:dyDescent="0.3">
      <c r="C26" s="143"/>
      <c r="D26" s="214"/>
      <c r="E26" s="100"/>
      <c r="F26" s="102">
        <f t="shared" si="0"/>
        <v>0</v>
      </c>
      <c r="G26" s="157"/>
      <c r="H26" s="144"/>
      <c r="I26" s="128"/>
      <c r="J26" s="103"/>
      <c r="K26" s="120"/>
      <c r="L26" s="103"/>
    </row>
    <row r="27" spans="3:12" x14ac:dyDescent="0.25">
      <c r="C27" s="424"/>
      <c r="D27" s="424"/>
      <c r="E27" s="424"/>
      <c r="F27" s="89"/>
      <c r="G27" s="88"/>
      <c r="H27" s="89"/>
      <c r="I27" s="89"/>
      <c r="J27" s="424"/>
      <c r="K27" s="424"/>
      <c r="L27" s="424"/>
    </row>
    <row r="28" spans="3:12" s="424" customFormat="1" x14ac:dyDescent="0.25">
      <c r="F28" s="89"/>
      <c r="G28" s="88"/>
      <c r="H28" s="89"/>
      <c r="I28" s="89"/>
    </row>
    <row r="29" spans="3:12" s="424" customFormat="1" ht="18.75" x14ac:dyDescent="0.25">
      <c r="C29" s="720" t="s">
        <v>2050</v>
      </c>
      <c r="D29" s="721"/>
      <c r="E29" s="721"/>
      <c r="F29" s="721"/>
      <c r="G29" s="721"/>
      <c r="H29" s="721"/>
      <c r="I29" s="721"/>
      <c r="J29" s="721"/>
      <c r="K29" s="721"/>
      <c r="L29" s="721"/>
    </row>
    <row r="30" spans="3:12" ht="15.75" thickBot="1" x14ac:dyDescent="0.3">
      <c r="C30" s="424"/>
      <c r="D30" s="424"/>
      <c r="E30" s="424"/>
      <c r="F30" s="424"/>
      <c r="G30" s="413"/>
      <c r="H30" s="424"/>
      <c r="I30" s="424"/>
      <c r="J30" s="424"/>
      <c r="K30" s="424"/>
      <c r="L30" s="424"/>
    </row>
    <row r="31" spans="3:12" ht="15.75" thickBot="1" x14ac:dyDescent="0.3">
      <c r="C31" s="153" t="s">
        <v>1337</v>
      </c>
      <c r="D31" s="345">
        <f>SUM(F38:F49)</f>
        <v>4000000</v>
      </c>
      <c r="E31" s="424"/>
      <c r="F31" s="69"/>
      <c r="G31" s="78"/>
      <c r="H31" s="69"/>
      <c r="I31" s="69"/>
      <c r="J31" s="424"/>
      <c r="K31" s="424"/>
      <c r="L31" s="424"/>
    </row>
    <row r="32" spans="3:12" x14ac:dyDescent="0.25">
      <c r="C32" s="69"/>
      <c r="D32" s="31"/>
      <c r="E32" s="91"/>
      <c r="F32" s="91"/>
      <c r="G32" s="91"/>
      <c r="H32" s="75"/>
      <c r="I32" s="75"/>
      <c r="J32" s="75"/>
      <c r="K32" s="109"/>
      <c r="L32" s="424"/>
    </row>
    <row r="33" spans="3:12" ht="15.75" x14ac:dyDescent="0.25">
      <c r="C33" s="285" t="s">
        <v>1309</v>
      </c>
      <c r="D33" s="343" t="s">
        <v>1913</v>
      </c>
      <c r="E33" s="91"/>
      <c r="F33" s="91"/>
      <c r="G33" s="91"/>
      <c r="H33" s="75"/>
      <c r="I33" s="75"/>
      <c r="J33" s="75"/>
      <c r="K33" s="109"/>
      <c r="L33" s="424"/>
    </row>
    <row r="34" spans="3:12" ht="18.75" x14ac:dyDescent="0.25">
      <c r="C34" s="202" t="str">
        <f>IFERROR(VLOOKUP(D33,'1. Desarrollo e Innov. Curricu.'!$F:$G,2,FALSE),IFERROR(VLOOKUP(D33,'2. Investigación Científica'!$F:$G,2,FALSE),IFERROR(VLOOKUP(D33,'3. Vinculación Univ. Sociedad'!$F:$G,2,FALSE),IFERROR(VLOOKUP(D33,'4. Docencia y Profesorado Univ.'!$F:$G,2,FALSE),IFERROR(VLOOKUP(D33,'5. Estudiantes y Graduados'!$F:$G,2,FALSE),IFERROR(VLOOKUP(D33,'11. Gestion Administrativa'!$F:$G,2,FALSE),IFERROR(VLOOKUP(D33,'13. Gestión Académica'!$F:$G,2,FALSE),IFERROR(VLOOKUP(D33,'9. Asegura. de la Calid. y M'!$F:$G,2,FALSE),IFERROR(VLOOKUP(D33,'6. Gestión del Conocimiento'!$F:$G,2,FALSE),IFERROR(VLOOKUP(D33,'15. Gobernabilidad y Proceso...'!$F:$G,2,FALSE),IFERROR(VLOOKUP(D33,'12. Gestión del Talento Humano'!$F:$G,2,FALSE),IFERROR(VLOOKUP(D33,'14. Internacional... de la E.S.'!$F:$G,2,FALSE),IFERROR(VLOOKUP(D33,'10. Posgrado'!$F:$G,2,FALSE),IFERROR(VLOOKUP(D33,'17. Gestión TIC'!$F:$G,2,FALSE),IFERROR(VLOOKUP(D33,'16. Desa. del Sistema Educ.Sup.'!$F:$G,2,FALSE),IFERROR(VLOOKUP(D33,'8. Cultura de Inno. Insti...'!$F:$G,2,FALSE),VLOOKUP(D33,'7.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34" s="31"/>
      <c r="E34" s="91"/>
      <c r="F34" s="91"/>
      <c r="G34" s="91"/>
      <c r="H34" s="75"/>
      <c r="I34" s="75"/>
      <c r="J34" s="75"/>
      <c r="K34" s="109"/>
      <c r="L34" s="424"/>
    </row>
    <row r="35" spans="3:12" x14ac:dyDescent="0.25">
      <c r="C35" s="424"/>
      <c r="D35" s="424"/>
      <c r="E35" s="91"/>
      <c r="F35" s="91"/>
      <c r="G35" s="91"/>
      <c r="H35" s="75"/>
      <c r="I35" s="75"/>
      <c r="J35" s="75"/>
      <c r="K35" s="109"/>
      <c r="L35" s="424"/>
    </row>
    <row r="36" spans="3:12" ht="15.75" thickBot="1" x14ac:dyDescent="0.3">
      <c r="C36" s="424"/>
      <c r="D36" s="424"/>
      <c r="E36" s="424"/>
      <c r="F36" s="91"/>
      <c r="G36" s="75"/>
      <c r="H36" s="75"/>
      <c r="I36" s="75"/>
      <c r="J36" s="424"/>
      <c r="K36" s="424"/>
      <c r="L36" s="424"/>
    </row>
    <row r="37" spans="3:12" ht="15.75" thickBot="1" x14ac:dyDescent="0.3">
      <c r="C37" s="125" t="s">
        <v>1310</v>
      </c>
      <c r="D37" s="130" t="s">
        <v>98</v>
      </c>
      <c r="E37" s="132" t="s">
        <v>1312</v>
      </c>
      <c r="F37" s="131" t="s">
        <v>1313</v>
      </c>
      <c r="G37" s="129" t="s">
        <v>1314</v>
      </c>
      <c r="H37" s="132" t="s">
        <v>1315</v>
      </c>
      <c r="I37" s="129" t="s">
        <v>710</v>
      </c>
      <c r="J37" s="129" t="s">
        <v>1316</v>
      </c>
      <c r="K37" s="129" t="s">
        <v>1317</v>
      </c>
      <c r="L37" s="129" t="s">
        <v>1341</v>
      </c>
    </row>
    <row r="38" spans="3:12" x14ac:dyDescent="0.25">
      <c r="C38" s="137"/>
      <c r="D38" s="154"/>
      <c r="E38" s="112"/>
      <c r="F38" s="94">
        <f t="shared" ref="F38:F49" si="1">D38*E38</f>
        <v>0</v>
      </c>
      <c r="G38" s="156"/>
      <c r="H38" s="138"/>
      <c r="I38" s="126" t="e">
        <f>VLOOKUP(H38,Presupuesto!$B$11:$C$565,2,0)</f>
        <v>#N/A</v>
      </c>
      <c r="J38" s="210" t="s">
        <v>73</v>
      </c>
      <c r="K38" s="95" t="s">
        <v>718</v>
      </c>
      <c r="L38" s="95"/>
    </row>
    <row r="39" spans="3:12" x14ac:dyDescent="0.25">
      <c r="C39" s="137" t="s">
        <v>2051</v>
      </c>
      <c r="D39" s="599">
        <v>1</v>
      </c>
      <c r="E39" s="601">
        <v>4000000</v>
      </c>
      <c r="F39" s="94">
        <f t="shared" si="1"/>
        <v>4000000</v>
      </c>
      <c r="G39" s="156" t="s">
        <v>711</v>
      </c>
      <c r="H39" s="138" t="s">
        <v>511</v>
      </c>
      <c r="I39" s="126" t="str">
        <f>VLOOKUP(H39,Presupuesto!$B$11:$C$565,2,0)</f>
        <v>CONSTRUCCIONES ADICIONES Y MEJORA DE EDIF (47100-00)</v>
      </c>
      <c r="J39" s="95" t="str">
        <f>$J$38</f>
        <v>Gestión Administrativa y  financiera en apoyo al Desarrollo Académico</v>
      </c>
      <c r="K39" s="95" t="s">
        <v>718</v>
      </c>
      <c r="L39" s="95"/>
    </row>
    <row r="40" spans="3:12" x14ac:dyDescent="0.25">
      <c r="C40" s="137"/>
      <c r="D40" s="154"/>
      <c r="E40" s="119"/>
      <c r="F40" s="94">
        <f t="shared" si="1"/>
        <v>0</v>
      </c>
      <c r="G40" s="156"/>
      <c r="H40" s="138"/>
      <c r="I40" s="126"/>
      <c r="J40" s="95"/>
      <c r="K40" s="95"/>
      <c r="L40" s="95"/>
    </row>
    <row r="41" spans="3:12" x14ac:dyDescent="0.25">
      <c r="C41" s="137"/>
      <c r="D41" s="154"/>
      <c r="E41" s="119"/>
      <c r="F41" s="94">
        <f t="shared" si="1"/>
        <v>0</v>
      </c>
      <c r="G41" s="156"/>
      <c r="H41" s="138"/>
      <c r="I41" s="126"/>
      <c r="J41" s="95"/>
      <c r="K41" s="95"/>
      <c r="L41" s="95"/>
    </row>
    <row r="42" spans="3:12" x14ac:dyDescent="0.25">
      <c r="C42" s="137"/>
      <c r="D42" s="154"/>
      <c r="E42" s="119"/>
      <c r="F42" s="94">
        <f t="shared" si="1"/>
        <v>0</v>
      </c>
      <c r="G42" s="156"/>
      <c r="H42" s="138"/>
      <c r="I42" s="126"/>
      <c r="J42" s="95"/>
      <c r="K42" s="95"/>
      <c r="L42" s="95"/>
    </row>
    <row r="43" spans="3:12" x14ac:dyDescent="0.25">
      <c r="C43" s="139"/>
      <c r="D43" s="154"/>
      <c r="E43" s="115"/>
      <c r="F43" s="94">
        <f t="shared" si="1"/>
        <v>0</v>
      </c>
      <c r="G43" s="156"/>
      <c r="H43" s="140"/>
      <c r="I43" s="126"/>
      <c r="J43" s="95"/>
      <c r="K43" s="95"/>
      <c r="L43" s="95"/>
    </row>
    <row r="44" spans="3:12" x14ac:dyDescent="0.25">
      <c r="C44" s="139"/>
      <c r="D44" s="154"/>
      <c r="E44" s="115"/>
      <c r="F44" s="94">
        <f t="shared" si="1"/>
        <v>0</v>
      </c>
      <c r="G44" s="156"/>
      <c r="H44" s="140"/>
      <c r="I44" s="126"/>
      <c r="J44" s="95"/>
      <c r="K44" s="95"/>
      <c r="L44" s="95"/>
    </row>
    <row r="45" spans="3:12" x14ac:dyDescent="0.25">
      <c r="C45" s="141"/>
      <c r="D45" s="154"/>
      <c r="E45" s="115"/>
      <c r="F45" s="94">
        <f t="shared" si="1"/>
        <v>0</v>
      </c>
      <c r="G45" s="156"/>
      <c r="H45" s="142"/>
      <c r="I45" s="126"/>
      <c r="J45" s="95"/>
      <c r="K45" s="95"/>
      <c r="L45" s="95"/>
    </row>
    <row r="46" spans="3:12" x14ac:dyDescent="0.25">
      <c r="C46" s="141"/>
      <c r="D46" s="154"/>
      <c r="E46" s="115"/>
      <c r="F46" s="94">
        <f t="shared" si="1"/>
        <v>0</v>
      </c>
      <c r="G46" s="156"/>
      <c r="H46" s="142"/>
      <c r="I46" s="126"/>
      <c r="J46" s="95"/>
      <c r="K46" s="95"/>
      <c r="L46" s="95"/>
    </row>
    <row r="47" spans="3:12" x14ac:dyDescent="0.25">
      <c r="C47" s="141"/>
      <c r="D47" s="154"/>
      <c r="E47" s="115"/>
      <c r="F47" s="94">
        <f t="shared" si="1"/>
        <v>0</v>
      </c>
      <c r="G47" s="156"/>
      <c r="H47" s="142"/>
      <c r="I47" s="126"/>
      <c r="J47" s="95"/>
      <c r="K47" s="95"/>
      <c r="L47" s="95"/>
    </row>
    <row r="48" spans="3:12" x14ac:dyDescent="0.25">
      <c r="C48" s="141"/>
      <c r="D48" s="154"/>
      <c r="E48" s="115"/>
      <c r="F48" s="94">
        <f t="shared" si="1"/>
        <v>0</v>
      </c>
      <c r="G48" s="156"/>
      <c r="H48" s="142"/>
      <c r="I48" s="126"/>
      <c r="J48" s="95"/>
      <c r="K48" s="95"/>
      <c r="L48" s="95"/>
    </row>
    <row r="49" spans="3:12" ht="15.75" thickBot="1" x14ac:dyDescent="0.3">
      <c r="C49" s="143"/>
      <c r="D49" s="214"/>
      <c r="E49" s="100"/>
      <c r="F49" s="102">
        <f t="shared" si="1"/>
        <v>0</v>
      </c>
      <c r="G49" s="157"/>
      <c r="H49" s="144"/>
      <c r="I49" s="128"/>
      <c r="J49" s="103"/>
      <c r="K49" s="120"/>
      <c r="L49" s="103"/>
    </row>
    <row r="51" spans="3:12" s="424" customFormat="1" x14ac:dyDescent="0.25">
      <c r="G51" s="413"/>
    </row>
    <row r="52" spans="3:12" s="424" customFormat="1" ht="18.75" x14ac:dyDescent="0.25">
      <c r="C52" s="720" t="s">
        <v>2052</v>
      </c>
      <c r="D52" s="721"/>
      <c r="E52" s="721"/>
      <c r="F52" s="721"/>
      <c r="G52" s="721"/>
      <c r="H52" s="721"/>
      <c r="I52" s="721"/>
      <c r="J52" s="721"/>
      <c r="K52" s="721"/>
      <c r="L52" s="721"/>
    </row>
    <row r="53" spans="3:12" ht="15.75" thickBot="1" x14ac:dyDescent="0.3">
      <c r="C53" s="424"/>
      <c r="D53" s="424"/>
      <c r="E53" s="424"/>
      <c r="F53" s="424"/>
      <c r="G53" s="413"/>
      <c r="H53" s="424"/>
      <c r="I53" s="424"/>
      <c r="J53" s="424"/>
      <c r="K53" s="424"/>
      <c r="L53" s="424"/>
    </row>
    <row r="54" spans="3:12" ht="15.75" thickBot="1" x14ac:dyDescent="0.3">
      <c r="C54" s="153" t="s">
        <v>1337</v>
      </c>
      <c r="D54" s="345">
        <f>SUM(F61:F67)</f>
        <v>48319500</v>
      </c>
      <c r="E54" s="424"/>
      <c r="F54" s="69"/>
      <c r="G54" s="78"/>
      <c r="H54" s="69"/>
      <c r="I54" s="69"/>
      <c r="J54" s="424"/>
      <c r="K54" s="424"/>
      <c r="L54" s="424"/>
    </row>
    <row r="55" spans="3:12" x14ac:dyDescent="0.25">
      <c r="C55" s="69"/>
      <c r="D55" s="31"/>
      <c r="E55" s="91"/>
      <c r="F55" s="91"/>
      <c r="G55" s="91"/>
      <c r="H55" s="75"/>
      <c r="I55" s="75"/>
      <c r="J55" s="75"/>
      <c r="K55" s="109"/>
      <c r="L55" s="424"/>
    </row>
    <row r="56" spans="3:12" ht="15.75" x14ac:dyDescent="0.25">
      <c r="C56" s="285" t="s">
        <v>1309</v>
      </c>
      <c r="D56" s="343" t="s">
        <v>1913</v>
      </c>
      <c r="E56" s="91"/>
      <c r="F56" s="91"/>
      <c r="G56" s="91"/>
      <c r="H56" s="75"/>
      <c r="I56" s="75"/>
      <c r="J56" s="75"/>
      <c r="K56" s="109"/>
      <c r="L56" s="424"/>
    </row>
    <row r="57" spans="3:12" ht="18.75" x14ac:dyDescent="0.25">
      <c r="C57" s="202" t="str">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57" s="31"/>
      <c r="E57" s="91"/>
      <c r="F57" s="91"/>
      <c r="G57" s="91"/>
      <c r="H57" s="75"/>
      <c r="I57" s="75"/>
      <c r="J57" s="75"/>
      <c r="K57" s="109"/>
      <c r="L57" s="424"/>
    </row>
    <row r="58" spans="3:12" x14ac:dyDescent="0.25">
      <c r="C58" s="424"/>
      <c r="D58" s="424"/>
      <c r="E58" s="91"/>
      <c r="F58" s="91"/>
      <c r="G58" s="91"/>
      <c r="H58" s="75"/>
      <c r="I58" s="75"/>
      <c r="J58" s="75"/>
      <c r="K58" s="109"/>
      <c r="L58" s="424"/>
    </row>
    <row r="59" spans="3:12" ht="15.75" thickBot="1" x14ac:dyDescent="0.3">
      <c r="C59" s="424"/>
      <c r="D59" s="424"/>
      <c r="E59" s="424"/>
      <c r="F59" s="91"/>
      <c r="G59" s="75"/>
      <c r="H59" s="75"/>
      <c r="I59" s="75"/>
      <c r="J59" s="424"/>
      <c r="K59" s="424"/>
      <c r="L59" s="424"/>
    </row>
    <row r="60" spans="3:12" ht="15.75" thickBot="1" x14ac:dyDescent="0.3">
      <c r="C60" s="125" t="s">
        <v>1310</v>
      </c>
      <c r="D60" s="130" t="s">
        <v>98</v>
      </c>
      <c r="E60" s="132" t="s">
        <v>1312</v>
      </c>
      <c r="F60" s="131" t="s">
        <v>1313</v>
      </c>
      <c r="G60" s="129" t="s">
        <v>1314</v>
      </c>
      <c r="H60" s="132" t="s">
        <v>1315</v>
      </c>
      <c r="I60" s="129" t="s">
        <v>710</v>
      </c>
      <c r="J60" s="129" t="s">
        <v>1316</v>
      </c>
      <c r="K60" s="129" t="s">
        <v>1317</v>
      </c>
      <c r="L60" s="129" t="s">
        <v>1341</v>
      </c>
    </row>
    <row r="61" spans="3:12" x14ac:dyDescent="0.25">
      <c r="C61" s="137"/>
      <c r="D61" s="154"/>
      <c r="E61" s="700"/>
      <c r="F61" s="94">
        <f t="shared" ref="F61:F67" si="2">D61*E61</f>
        <v>0</v>
      </c>
      <c r="G61" s="156"/>
      <c r="H61" s="138"/>
      <c r="I61" s="126"/>
      <c r="J61" s="210" t="s">
        <v>73</v>
      </c>
      <c r="K61" s="95" t="s">
        <v>718</v>
      </c>
      <c r="L61" s="95"/>
    </row>
    <row r="62" spans="3:12" ht="15.75" x14ac:dyDescent="0.25">
      <c r="C62" s="137" t="s">
        <v>2094</v>
      </c>
      <c r="D62" s="154">
        <v>1</v>
      </c>
      <c r="E62" s="119">
        <v>780000</v>
      </c>
      <c r="F62" s="602">
        <f t="shared" si="2"/>
        <v>780000</v>
      </c>
      <c r="G62" s="156" t="s">
        <v>711</v>
      </c>
      <c r="H62" s="138" t="s">
        <v>525</v>
      </c>
      <c r="I62" s="126" t="str">
        <f>VLOOKUP(H62,Presupuesto!$B$11:$C$565,2,0)</f>
        <v>CONSTRUCCION DE BIENES DE DOMINIO PUBLICO</v>
      </c>
      <c r="J62" s="95" t="s">
        <v>73</v>
      </c>
      <c r="K62" s="95" t="s">
        <v>718</v>
      </c>
      <c r="L62" s="95"/>
    </row>
    <row r="63" spans="3:12" x14ac:dyDescent="0.25">
      <c r="C63" s="650" t="s">
        <v>2095</v>
      </c>
      <c r="D63" s="154">
        <v>1</v>
      </c>
      <c r="E63" s="651">
        <v>24322000</v>
      </c>
      <c r="F63" s="94">
        <f t="shared" si="2"/>
        <v>24322000</v>
      </c>
      <c r="G63" s="156" t="s">
        <v>711</v>
      </c>
      <c r="H63" s="138" t="s">
        <v>525</v>
      </c>
      <c r="I63" s="126" t="str">
        <f>VLOOKUP(H63,Presupuesto!$B$11:$C$565,2,0)</f>
        <v>CONSTRUCCION DE BIENES DE DOMINIO PUBLICO</v>
      </c>
      <c r="J63" s="95" t="str">
        <f t="shared" ref="J63:J65" si="3">$J$61</f>
        <v>Gestión Administrativa y  financiera en apoyo al Desarrollo Académico</v>
      </c>
      <c r="K63" s="95" t="s">
        <v>718</v>
      </c>
      <c r="L63" s="95"/>
    </row>
    <row r="64" spans="3:12" x14ac:dyDescent="0.25">
      <c r="C64" s="650" t="s">
        <v>2096</v>
      </c>
      <c r="D64" s="154">
        <v>1</v>
      </c>
      <c r="E64" s="652">
        <v>15730000</v>
      </c>
      <c r="F64" s="94">
        <f t="shared" si="2"/>
        <v>15730000</v>
      </c>
      <c r="G64" s="156" t="s">
        <v>711</v>
      </c>
      <c r="H64" s="138" t="s">
        <v>525</v>
      </c>
      <c r="I64" s="126" t="str">
        <f>VLOOKUP(H64,Presupuesto!$B$11:$C$565,2,0)</f>
        <v>CONSTRUCCION DE BIENES DE DOMINIO PUBLICO</v>
      </c>
      <c r="J64" s="95" t="str">
        <f t="shared" si="3"/>
        <v>Gestión Administrativa y  financiera en apoyo al Desarrollo Académico</v>
      </c>
      <c r="K64" s="95" t="s">
        <v>718</v>
      </c>
      <c r="L64" s="95"/>
    </row>
    <row r="65" spans="3:12" x14ac:dyDescent="0.25">
      <c r="C65" s="650" t="s">
        <v>2097</v>
      </c>
      <c r="D65" s="154">
        <v>1</v>
      </c>
      <c r="E65" s="652">
        <v>7487500</v>
      </c>
      <c r="F65" s="94">
        <f t="shared" si="2"/>
        <v>7487500</v>
      </c>
      <c r="G65" s="156" t="s">
        <v>711</v>
      </c>
      <c r="H65" s="138" t="s">
        <v>525</v>
      </c>
      <c r="I65" s="126" t="str">
        <f>VLOOKUP(H65,Presupuesto!$B$11:$C$565,2,0)</f>
        <v>CONSTRUCCION DE BIENES DE DOMINIO PUBLICO</v>
      </c>
      <c r="J65" s="95" t="str">
        <f t="shared" si="3"/>
        <v>Gestión Administrativa y  financiera en apoyo al Desarrollo Académico</v>
      </c>
      <c r="K65" s="95" t="s">
        <v>718</v>
      </c>
      <c r="L65" s="95"/>
    </row>
    <row r="66" spans="3:12" x14ac:dyDescent="0.25">
      <c r="C66" s="137"/>
      <c r="D66" s="154"/>
      <c r="E66" s="119"/>
      <c r="F66" s="94">
        <f t="shared" si="2"/>
        <v>0</v>
      </c>
      <c r="G66" s="156"/>
      <c r="H66" s="138"/>
      <c r="I66" s="126"/>
      <c r="J66" s="95"/>
      <c r="K66" s="95"/>
      <c r="L66" s="95"/>
    </row>
    <row r="67" spans="3:12" ht="15.75" thickBot="1" x14ac:dyDescent="0.3">
      <c r="C67" s="143"/>
      <c r="D67" s="214"/>
      <c r="E67" s="100"/>
      <c r="F67" s="102">
        <f t="shared" si="2"/>
        <v>0</v>
      </c>
      <c r="G67" s="157"/>
      <c r="H67" s="144"/>
      <c r="I67" s="128"/>
      <c r="J67" s="103"/>
      <c r="K67" s="120"/>
      <c r="L67" s="103"/>
    </row>
    <row r="68" spans="3:12" x14ac:dyDescent="0.25">
      <c r="C68" s="424"/>
      <c r="D68" s="424"/>
      <c r="E68" s="424"/>
      <c r="F68" s="89"/>
      <c r="G68" s="88"/>
      <c r="H68" s="89"/>
      <c r="I68" s="89"/>
      <c r="J68" s="424"/>
      <c r="K68" s="424"/>
      <c r="L68" s="424"/>
    </row>
    <row r="69" spans="3:12" s="424" customFormat="1" x14ac:dyDescent="0.25">
      <c r="F69" s="89"/>
      <c r="G69" s="88"/>
      <c r="H69" s="89"/>
      <c r="I69" s="89"/>
    </row>
    <row r="70" spans="3:12" s="424" customFormat="1" ht="18.75" x14ac:dyDescent="0.25">
      <c r="C70" s="720" t="s">
        <v>2053</v>
      </c>
      <c r="D70" s="721"/>
      <c r="E70" s="721"/>
      <c r="F70" s="721"/>
      <c r="G70" s="721"/>
      <c r="H70" s="721"/>
      <c r="I70" s="721"/>
      <c r="J70" s="721"/>
      <c r="K70" s="721"/>
      <c r="L70" s="721"/>
    </row>
    <row r="71" spans="3:12" ht="15.75" thickBot="1" x14ac:dyDescent="0.3">
      <c r="C71" s="424"/>
      <c r="D71" s="424"/>
      <c r="E71" s="424"/>
      <c r="F71" s="424"/>
      <c r="G71" s="413"/>
      <c r="H71" s="424"/>
      <c r="I71" s="424"/>
      <c r="J71" s="424"/>
      <c r="K71" s="424"/>
      <c r="L71" s="424"/>
    </row>
    <row r="72" spans="3:12" ht="15.75" thickBot="1" x14ac:dyDescent="0.3">
      <c r="C72" s="153" t="s">
        <v>1337</v>
      </c>
      <c r="D72" s="345">
        <f>SUM(F79:F87)</f>
        <v>4000000</v>
      </c>
      <c r="E72" s="424"/>
      <c r="F72" s="69"/>
      <c r="G72" s="78"/>
      <c r="H72" s="69"/>
      <c r="I72" s="69"/>
      <c r="J72" s="424"/>
      <c r="K72" s="424"/>
      <c r="L72" s="424"/>
    </row>
    <row r="73" spans="3:12" x14ac:dyDescent="0.25">
      <c r="C73" s="69"/>
      <c r="D73" s="31"/>
      <c r="E73" s="91"/>
      <c r="F73" s="91"/>
      <c r="G73" s="91"/>
      <c r="H73" s="75"/>
      <c r="I73" s="75"/>
      <c r="J73" s="75"/>
      <c r="K73" s="109"/>
      <c r="L73" s="424"/>
    </row>
    <row r="74" spans="3:12" ht="15.75" x14ac:dyDescent="0.25">
      <c r="C74" s="285" t="s">
        <v>1309</v>
      </c>
      <c r="D74" s="343" t="s">
        <v>1913</v>
      </c>
      <c r="E74" s="91"/>
      <c r="F74" s="91"/>
      <c r="G74" s="91"/>
      <c r="H74" s="75"/>
      <c r="I74" s="75"/>
      <c r="J74" s="75"/>
      <c r="K74" s="109"/>
      <c r="L74" s="424"/>
    </row>
    <row r="75" spans="3:12" ht="18.75" x14ac:dyDescent="0.25">
      <c r="C75" s="202" t="str">
        <f>IFERROR(VLOOKUP(D74,'1. Desarrollo e Innov. Curricu.'!$F:$G,2,FALSE),IFERROR(VLOOKUP(D74,'2. Investigación Científica'!$F:$G,2,FALSE),IFERROR(VLOOKUP(D74,'3. Vinculación Univ. Sociedad'!$F:$G,2,FALSE),IFERROR(VLOOKUP(D74,'4. Docencia y Profesorado Univ.'!$F:$G,2,FALSE),IFERROR(VLOOKUP(D74,'5. Estudiantes y Graduados'!$F:$G,2,FALSE),IFERROR(VLOOKUP(D74,'11. Gestion Administrativa'!$F:$G,2,FALSE),IFERROR(VLOOKUP(D74,'13. Gestión Académica'!$F:$G,2,FALSE),IFERROR(VLOOKUP(D74,'9. Asegura. de la Calid. y M'!$F:$G,2,FALSE),IFERROR(VLOOKUP(D74,'6. Gestión del Conocimiento'!$F:$G,2,FALSE),IFERROR(VLOOKUP(D74,'15. Gobernabilidad y Proceso...'!$F:$G,2,FALSE),IFERROR(VLOOKUP(D74,'12. Gestión del Talento Humano'!$F:$G,2,FALSE),IFERROR(VLOOKUP(D74,'14. Internacional... de la E.S.'!$F:$G,2,FALSE),IFERROR(VLOOKUP(D74,'10. Posgrado'!$F:$G,2,FALSE),IFERROR(VLOOKUP(D74,'17. Gestión TIC'!$F:$G,2,FALSE),IFERROR(VLOOKUP(D74,'16. Desa. del Sistema Educ.Sup.'!$F:$G,2,FALSE),IFERROR(VLOOKUP(D74,'8. Cultura de Inno. Insti...'!$F:$G,2,FALSE),VLOOKUP(D74,'7.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75" s="31"/>
      <c r="E75" s="91"/>
      <c r="F75" s="91"/>
      <c r="G75" s="91"/>
      <c r="H75" s="75"/>
      <c r="I75" s="75"/>
      <c r="J75" s="75"/>
      <c r="K75" s="109"/>
      <c r="L75" s="424"/>
    </row>
    <row r="76" spans="3:12" x14ac:dyDescent="0.25">
      <c r="C76" s="424"/>
      <c r="D76" s="424"/>
      <c r="E76" s="91"/>
      <c r="F76" s="91"/>
      <c r="G76" s="91"/>
      <c r="H76" s="75"/>
      <c r="I76" s="75"/>
      <c r="J76" s="75"/>
      <c r="K76" s="109"/>
      <c r="L76" s="424"/>
    </row>
    <row r="77" spans="3:12" ht="15.75" thickBot="1" x14ac:dyDescent="0.3">
      <c r="C77" s="424"/>
      <c r="D77" s="424"/>
      <c r="E77" s="424"/>
      <c r="F77" s="91"/>
      <c r="G77" s="75"/>
      <c r="H77" s="75"/>
      <c r="I77" s="75"/>
      <c r="J77" s="424"/>
      <c r="K77" s="424"/>
      <c r="L77" s="424"/>
    </row>
    <row r="78" spans="3:12" ht="15.75" thickBot="1" x14ac:dyDescent="0.3">
      <c r="C78" s="125" t="s">
        <v>1310</v>
      </c>
      <c r="D78" s="130" t="s">
        <v>98</v>
      </c>
      <c r="E78" s="132" t="s">
        <v>1312</v>
      </c>
      <c r="F78" s="131" t="s">
        <v>1313</v>
      </c>
      <c r="G78" s="129" t="s">
        <v>1314</v>
      </c>
      <c r="H78" s="132" t="s">
        <v>1315</v>
      </c>
      <c r="I78" s="129" t="s">
        <v>710</v>
      </c>
      <c r="J78" s="129" t="s">
        <v>1316</v>
      </c>
      <c r="K78" s="129" t="s">
        <v>1317</v>
      </c>
      <c r="L78" s="129" t="s">
        <v>1341</v>
      </c>
    </row>
    <row r="79" spans="3:12" ht="45" x14ac:dyDescent="0.25">
      <c r="C79" s="603" t="s">
        <v>2054</v>
      </c>
      <c r="D79" s="154">
        <v>1</v>
      </c>
      <c r="E79" s="119">
        <v>4000000</v>
      </c>
      <c r="F79" s="94">
        <f t="shared" ref="F79:F87" si="4">D79*E79</f>
        <v>4000000</v>
      </c>
      <c r="G79" s="156" t="s">
        <v>711</v>
      </c>
      <c r="H79" s="138" t="s">
        <v>525</v>
      </c>
      <c r="I79" s="126" t="str">
        <f>VLOOKUP(H79,Presupuesto!$B$11:$C$565,2,0)</f>
        <v>CONSTRUCCION DE BIENES DE DOMINIO PUBLICO</v>
      </c>
      <c r="J79" s="210" t="s">
        <v>73</v>
      </c>
      <c r="K79" s="95" t="s">
        <v>718</v>
      </c>
      <c r="L79" s="95" t="s">
        <v>77</v>
      </c>
    </row>
    <row r="80" spans="3:12" x14ac:dyDescent="0.25">
      <c r="C80" s="137"/>
      <c r="D80" s="154"/>
      <c r="E80" s="119"/>
      <c r="F80" s="94">
        <f t="shared" si="4"/>
        <v>0</v>
      </c>
      <c r="G80" s="156"/>
      <c r="H80" s="138"/>
      <c r="I80" s="126"/>
      <c r="J80" s="95"/>
      <c r="K80" s="95"/>
      <c r="L80" s="95"/>
    </row>
    <row r="81" spans="3:12" x14ac:dyDescent="0.25">
      <c r="C81" s="137"/>
      <c r="D81" s="154"/>
      <c r="E81" s="119"/>
      <c r="F81" s="94">
        <f t="shared" si="4"/>
        <v>0</v>
      </c>
      <c r="G81" s="156"/>
      <c r="H81" s="138"/>
      <c r="I81" s="126"/>
      <c r="J81" s="95"/>
      <c r="K81" s="95"/>
      <c r="L81" s="95"/>
    </row>
    <row r="82" spans="3:12" x14ac:dyDescent="0.25">
      <c r="C82" s="137"/>
      <c r="D82" s="154"/>
      <c r="E82" s="119"/>
      <c r="F82" s="94">
        <f t="shared" si="4"/>
        <v>0</v>
      </c>
      <c r="G82" s="156"/>
      <c r="H82" s="138"/>
      <c r="I82" s="126"/>
      <c r="J82" s="95"/>
      <c r="K82" s="95"/>
      <c r="L82" s="95"/>
    </row>
    <row r="83" spans="3:12" x14ac:dyDescent="0.25">
      <c r="C83" s="141"/>
      <c r="D83" s="154"/>
      <c r="E83" s="115"/>
      <c r="F83" s="94">
        <f t="shared" si="4"/>
        <v>0</v>
      </c>
      <c r="G83" s="156"/>
      <c r="H83" s="142"/>
      <c r="I83" s="126"/>
      <c r="J83" s="95"/>
      <c r="K83" s="95"/>
      <c r="L83" s="95"/>
    </row>
    <row r="84" spans="3:12" x14ac:dyDescent="0.25">
      <c r="C84" s="141"/>
      <c r="D84" s="154"/>
      <c r="E84" s="115"/>
      <c r="F84" s="94">
        <f t="shared" si="4"/>
        <v>0</v>
      </c>
      <c r="G84" s="156"/>
      <c r="H84" s="142"/>
      <c r="I84" s="126"/>
      <c r="J84" s="95"/>
      <c r="K84" s="95"/>
      <c r="L84" s="95"/>
    </row>
    <row r="85" spans="3:12" x14ac:dyDescent="0.25">
      <c r="C85" s="141"/>
      <c r="D85" s="154"/>
      <c r="E85" s="115"/>
      <c r="F85" s="94">
        <f t="shared" si="4"/>
        <v>0</v>
      </c>
      <c r="G85" s="156"/>
      <c r="H85" s="142"/>
      <c r="I85" s="126"/>
      <c r="J85" s="95"/>
      <c r="K85" s="95"/>
      <c r="L85" s="95"/>
    </row>
    <row r="86" spans="3:12" x14ac:dyDescent="0.25">
      <c r="C86" s="141"/>
      <c r="D86" s="154"/>
      <c r="E86" s="115"/>
      <c r="F86" s="94">
        <f t="shared" si="4"/>
        <v>0</v>
      </c>
      <c r="G86" s="156"/>
      <c r="H86" s="142"/>
      <c r="I86" s="126"/>
      <c r="J86" s="95"/>
      <c r="K86" s="95"/>
      <c r="L86" s="95"/>
    </row>
    <row r="87" spans="3:12" ht="15.75" thickBot="1" x14ac:dyDescent="0.3">
      <c r="C87" s="143"/>
      <c r="D87" s="214"/>
      <c r="E87" s="100"/>
      <c r="F87" s="102">
        <f t="shared" si="4"/>
        <v>0</v>
      </c>
      <c r="G87" s="157"/>
      <c r="H87" s="144"/>
      <c r="I87" s="128"/>
      <c r="J87" s="103"/>
      <c r="K87" s="120"/>
      <c r="L87" s="103"/>
    </row>
    <row r="89" spans="3:12" s="424" customFormat="1" ht="18.75" x14ac:dyDescent="0.25">
      <c r="C89" s="720" t="s">
        <v>2176</v>
      </c>
      <c r="D89" s="721"/>
      <c r="E89" s="721"/>
      <c r="F89" s="721"/>
      <c r="G89" s="721"/>
      <c r="H89" s="721"/>
      <c r="I89" s="721"/>
      <c r="J89" s="721"/>
      <c r="K89" s="721"/>
      <c r="L89" s="721"/>
    </row>
    <row r="90" spans="3:12" ht="15.75" thickBot="1" x14ac:dyDescent="0.3">
      <c r="C90" s="424"/>
      <c r="D90" s="424"/>
      <c r="E90" s="424"/>
      <c r="F90" s="424"/>
      <c r="G90" s="413"/>
      <c r="H90" s="424"/>
      <c r="I90" s="424"/>
      <c r="J90" s="424"/>
      <c r="K90" s="424"/>
      <c r="L90" s="424"/>
    </row>
    <row r="91" spans="3:12" ht="15.75" thickBot="1" x14ac:dyDescent="0.3">
      <c r="C91" s="153" t="s">
        <v>1337</v>
      </c>
      <c r="D91" s="345">
        <f>SUM(F98:F105)</f>
        <v>5000000</v>
      </c>
      <c r="E91" s="424"/>
      <c r="F91" s="69"/>
      <c r="G91" s="78"/>
      <c r="H91" s="69"/>
      <c r="I91" s="69"/>
      <c r="J91" s="424"/>
      <c r="K91" s="424"/>
      <c r="L91" s="424"/>
    </row>
    <row r="92" spans="3:12" x14ac:dyDescent="0.25">
      <c r="C92" s="69"/>
      <c r="D92" s="31"/>
      <c r="E92" s="91"/>
      <c r="F92" s="91"/>
      <c r="G92" s="91"/>
      <c r="H92" s="75"/>
      <c r="I92" s="75"/>
      <c r="J92" s="75"/>
      <c r="K92" s="109"/>
      <c r="L92" s="424"/>
    </row>
    <row r="93" spans="3:12" ht="15.75" x14ac:dyDescent="0.25">
      <c r="C93" s="285" t="s">
        <v>1309</v>
      </c>
      <c r="D93" s="343" t="s">
        <v>1913</v>
      </c>
      <c r="E93" s="91"/>
      <c r="F93" s="91"/>
      <c r="G93" s="91"/>
      <c r="H93" s="75"/>
      <c r="I93" s="75"/>
      <c r="J93" s="75"/>
      <c r="K93" s="109"/>
      <c r="L93" s="424"/>
    </row>
    <row r="94" spans="3:12" ht="18.75" x14ac:dyDescent="0.25">
      <c r="C94" s="202" t="str">
        <f>IFERROR(VLOOKUP(D93,'1. Desarrollo e Innov. Curricu.'!$F:$G,2,FALSE),IFERROR(VLOOKUP(D93,'2. Investigación Científica'!$F:$G,2,FALSE),IFERROR(VLOOKUP(D93,'3. Vinculación Univ. Sociedad'!$F:$G,2,FALSE),IFERROR(VLOOKUP(D93,'4. Docencia y Profesorado Univ.'!$F:$G,2,FALSE),IFERROR(VLOOKUP(D93,'5. Estudiantes y Graduados'!$F:$G,2,FALSE),IFERROR(VLOOKUP(D93,'11. Gestion Administrativa'!$F:$G,2,FALSE),IFERROR(VLOOKUP(D93,'13. Gestión Académica'!$F:$G,2,FALSE),IFERROR(VLOOKUP(D93,'9. Asegura. de la Calid. y M'!$F:$G,2,FALSE),IFERROR(VLOOKUP(D93,'6. Gestión del Conocimiento'!$F:$G,2,FALSE),IFERROR(VLOOKUP(D93,'15. Gobernabilidad y Proceso...'!$F:$G,2,FALSE),IFERROR(VLOOKUP(D93,'12. Gestión del Talento Humano'!$F:$G,2,FALSE),IFERROR(VLOOKUP(D93,'14. Internacional... de la E.S.'!$F:$G,2,FALSE),IFERROR(VLOOKUP(D93,'10. Posgrado'!$F:$G,2,FALSE),IFERROR(VLOOKUP(D93,'17. Gestión TIC'!$F:$G,2,FALSE),IFERROR(VLOOKUP(D93,'16. Desa. del Sistema Educ.Sup.'!$F:$G,2,FALSE),IFERROR(VLOOKUP(D93,'8. Cultura de Inno. Insti...'!$F:$G,2,FALSE),VLOOKUP(D93,'7. Lo Esencial de la Reforma U.'!$F:$G,2,0)))))))))))))))))</f>
        <v xml:space="preserve">Remodelar el Observatorio Astronómico Centroamericano de Suyapa, gestionar la construcción del Planetario de Suyapa,  y mejorar el espacio físico de aulas. Laboratorios, salones de conferencias y oficinas que utilizan estudiantes, personal de la FACES y público en general que participa en las actividades académicas desarrollada. </v>
      </c>
      <c r="D94" s="31"/>
      <c r="E94" s="91"/>
      <c r="F94" s="91"/>
      <c r="G94" s="91"/>
      <c r="H94" s="75"/>
      <c r="I94" s="75"/>
      <c r="J94" s="75"/>
      <c r="K94" s="109"/>
      <c r="L94" s="424"/>
    </row>
    <row r="95" spans="3:12" x14ac:dyDescent="0.25">
      <c r="C95" s="424"/>
      <c r="D95" s="424"/>
      <c r="E95" s="91"/>
      <c r="F95" s="91"/>
      <c r="G95" s="91"/>
      <c r="H95" s="75"/>
      <c r="I95" s="75"/>
      <c r="J95" s="75"/>
      <c r="K95" s="109"/>
      <c r="L95" s="424"/>
    </row>
    <row r="96" spans="3:12" ht="15.75" thickBot="1" x14ac:dyDescent="0.3">
      <c r="C96" s="424"/>
      <c r="D96" s="424"/>
      <c r="E96" s="424"/>
      <c r="F96" s="91"/>
      <c r="G96" s="75"/>
      <c r="H96" s="75"/>
      <c r="I96" s="75"/>
      <c r="J96" s="424"/>
      <c r="K96" s="424"/>
      <c r="L96" s="424"/>
    </row>
    <row r="97" spans="3:12" ht="15.75" thickBot="1" x14ac:dyDescent="0.3">
      <c r="C97" s="125" t="s">
        <v>1310</v>
      </c>
      <c r="D97" s="130" t="s">
        <v>98</v>
      </c>
      <c r="E97" s="132" t="s">
        <v>1312</v>
      </c>
      <c r="F97" s="131" t="s">
        <v>1313</v>
      </c>
      <c r="G97" s="129" t="s">
        <v>1314</v>
      </c>
      <c r="H97" s="132" t="s">
        <v>1315</v>
      </c>
      <c r="I97" s="129" t="s">
        <v>710</v>
      </c>
      <c r="J97" s="129" t="s">
        <v>1316</v>
      </c>
      <c r="K97" s="129" t="s">
        <v>1317</v>
      </c>
      <c r="L97" s="129" t="s">
        <v>1341</v>
      </c>
    </row>
    <row r="98" spans="3:12" x14ac:dyDescent="0.25">
      <c r="C98" s="137"/>
      <c r="D98" s="154"/>
      <c r="E98" s="112"/>
      <c r="F98" s="94">
        <f t="shared" ref="F98:F105" si="5">D98*E98</f>
        <v>0</v>
      </c>
      <c r="G98" s="156"/>
      <c r="H98" s="138"/>
      <c r="I98" s="126"/>
      <c r="J98" s="210" t="s">
        <v>71</v>
      </c>
      <c r="K98" s="95"/>
      <c r="L98" s="95"/>
    </row>
    <row r="99" spans="3:12" x14ac:dyDescent="0.25">
      <c r="C99" s="137"/>
      <c r="D99" s="154"/>
      <c r="E99" s="119"/>
      <c r="F99" s="94">
        <f t="shared" si="5"/>
        <v>0</v>
      </c>
      <c r="G99" s="156"/>
      <c r="H99" s="138"/>
      <c r="I99" s="126"/>
      <c r="J99" s="95"/>
      <c r="K99" s="95"/>
      <c r="L99" s="95"/>
    </row>
    <row r="100" spans="3:12" ht="45" x14ac:dyDescent="0.25">
      <c r="C100" s="603" t="s">
        <v>2216</v>
      </c>
      <c r="D100" s="599">
        <v>1</v>
      </c>
      <c r="E100" s="601">
        <v>5000000</v>
      </c>
      <c r="F100" s="94">
        <f t="shared" si="5"/>
        <v>5000000</v>
      </c>
      <c r="G100" s="156" t="s">
        <v>711</v>
      </c>
      <c r="H100" s="138" t="s">
        <v>525</v>
      </c>
      <c r="I100" s="126" t="str">
        <f>VLOOKUP(H100,Presupuesto!$B$11:$C$565,2,0)</f>
        <v>CONSTRUCCION DE BIENES DE DOMINIO PUBLICO</v>
      </c>
      <c r="J100" s="95" t="s">
        <v>73</v>
      </c>
      <c r="K100" s="95" t="s">
        <v>718</v>
      </c>
      <c r="L100" s="95"/>
    </row>
    <row r="101" spans="3:12" x14ac:dyDescent="0.25">
      <c r="C101" s="137"/>
      <c r="D101" s="154"/>
      <c r="E101" s="119"/>
      <c r="F101" s="94">
        <f t="shared" si="5"/>
        <v>0</v>
      </c>
      <c r="G101" s="156"/>
      <c r="H101" s="138"/>
      <c r="I101" s="126"/>
      <c r="J101" s="95"/>
      <c r="K101" s="95"/>
      <c r="L101" s="95"/>
    </row>
    <row r="102" spans="3:12" x14ac:dyDescent="0.25">
      <c r="C102" s="137"/>
      <c r="D102" s="154"/>
      <c r="E102" s="119"/>
      <c r="F102" s="94">
        <f t="shared" si="5"/>
        <v>0</v>
      </c>
      <c r="G102" s="156"/>
      <c r="H102" s="138"/>
      <c r="I102" s="126"/>
      <c r="J102" s="95"/>
      <c r="K102" s="95"/>
      <c r="L102" s="95"/>
    </row>
    <row r="103" spans="3:12" x14ac:dyDescent="0.25">
      <c r="C103" s="141"/>
      <c r="D103" s="154"/>
      <c r="E103" s="115"/>
      <c r="F103" s="94">
        <f t="shared" si="5"/>
        <v>0</v>
      </c>
      <c r="G103" s="156"/>
      <c r="H103" s="142"/>
      <c r="I103" s="126"/>
      <c r="J103" s="95"/>
      <c r="K103" s="95"/>
      <c r="L103" s="95"/>
    </row>
    <row r="104" spans="3:12" x14ac:dyDescent="0.25">
      <c r="C104" s="141"/>
      <c r="D104" s="154"/>
      <c r="E104" s="115"/>
      <c r="F104" s="94">
        <f t="shared" si="5"/>
        <v>0</v>
      </c>
      <c r="G104" s="156"/>
      <c r="H104" s="142"/>
      <c r="I104" s="126"/>
      <c r="J104" s="95"/>
      <c r="K104" s="95"/>
      <c r="L104" s="95"/>
    </row>
    <row r="105" spans="3:12" ht="15.75" thickBot="1" x14ac:dyDescent="0.3">
      <c r="C105" s="143"/>
      <c r="D105" s="214"/>
      <c r="E105" s="100"/>
      <c r="F105" s="102">
        <f t="shared" si="5"/>
        <v>0</v>
      </c>
      <c r="G105" s="157"/>
      <c r="H105" s="144"/>
      <c r="I105" s="128"/>
      <c r="J105" s="103"/>
      <c r="K105" s="120"/>
      <c r="L105" s="103"/>
    </row>
    <row r="106" spans="3:12" x14ac:dyDescent="0.25">
      <c r="C106" s="424"/>
      <c r="D106" s="424"/>
      <c r="E106" s="424"/>
      <c r="F106" s="89"/>
      <c r="G106" s="88"/>
      <c r="H106" s="89"/>
      <c r="I106" s="89"/>
      <c r="J106" s="424"/>
      <c r="K106" s="424"/>
      <c r="L106" s="424"/>
    </row>
    <row r="107" spans="3:12" x14ac:dyDescent="0.25">
      <c r="C107" s="424"/>
      <c r="D107" s="424"/>
      <c r="E107" s="424"/>
      <c r="F107" s="424"/>
      <c r="G107" s="413"/>
      <c r="H107" s="424"/>
      <c r="I107" s="424"/>
      <c r="J107" s="424"/>
      <c r="K107" s="424"/>
      <c r="L107" s="424"/>
    </row>
  </sheetData>
  <mergeCells count="5">
    <mergeCell ref="C8:L8"/>
    <mergeCell ref="C29:L29"/>
    <mergeCell ref="C52:L52"/>
    <mergeCell ref="C70:L70"/>
    <mergeCell ref="C89:L89"/>
  </mergeCells>
  <dataValidations count="6">
    <dataValidation type="list" allowBlank="1" showInputMessage="1" showErrorMessage="1" errorTitle="¡Ingreso Inválido!" error="Seleccione una opción de la lista." promptTitle="Tipo de Presupuesto" prompt="Seleccione una opción de la lista." sqref="G17:G26 G38:G49 G61:G67 G79:G87 G98:G105">
      <formula1>$R$2:$S$2</formula1>
    </dataValidation>
    <dataValidation type="list" allowBlank="1" showInputMessage="1" showErrorMessage="1" errorTitle="¡Ingreso Inválido!" error="Seleccione una opción de la lista" promptTitle="Mes Requerido" prompt="Seleccione el mes en el que requiere el recurso." sqref="K17:K26 K38:K49 K61:K67 K79:K87 K98:K105">
      <formula1>$U$2:$AF$2</formula1>
    </dataValidation>
    <dataValidation type="list" allowBlank="1" showInputMessage="1" showErrorMessage="1" errorTitle="¡Ingreso Inválido!" error="Seleccione una opción de la lista." promptTitle="Proyecto" prompt="Seleccione una opción." sqref="L17:L26 L38:L49 L61:L67 L79:L87 L98:L105">
      <formula1>$M$2:$O$2</formula1>
    </dataValidation>
    <dataValidation type="list" allowBlank="1" showInputMessage="1" showErrorMessage="1" errorTitle="¡Ingreso Inválido!" error="Seleccione una opción de la lista." promptTitle="Dimensión Estratégica" prompt="Seleccione una opción de la lista." sqref="J17:J26 J38:J49 J61:J67 J79:J87 J98:J105">
      <formula1>$A$2:$Q$2</formula1>
    </dataValidation>
    <dataValidation type="list" allowBlank="1" showInputMessage="1" showErrorMessage="1" errorTitle="¡Ingreso Inválido!" error="Verifique el valor ingresado." promptTitle="Ingrese el Objeto de Gasto" prompt="Ingrese el Objeto de Gasto" sqref="H80:H87 H18:H26 H61 H38:H49 H63:H67 H98:H99 H101:H105">
      <formula1>$A$1:$SU$1</formula1>
    </dataValidation>
    <dataValidation type="list" allowBlank="1" showInputMessage="1" showErrorMessage="1" errorTitle="¡Ingreso Inválido!" error="Verifique el valor ingresado." promptTitle="Ingrese el Objeto de Gasto" prompt="Ingrese el Objeto de Gasto" sqref="H17 H62 H79 H100">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79"/>
  <sheetViews>
    <sheetView showGridLines="0" topLeftCell="A4" zoomScale="84" zoomScaleNormal="84" zoomScaleSheetLayoutView="90" workbookViewId="0">
      <selection activeCell="O34" sqref="O34"/>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15" s="149" customFormat="1" hidden="1" x14ac:dyDescent="0.25">
      <c r="A1" s="427" t="s">
        <v>149</v>
      </c>
      <c r="B1" s="427" t="s">
        <v>150</v>
      </c>
      <c r="C1" s="427" t="s">
        <v>151</v>
      </c>
      <c r="D1" s="427" t="s">
        <v>152</v>
      </c>
      <c r="E1" s="427" t="s">
        <v>153</v>
      </c>
      <c r="F1" s="427" t="s">
        <v>154</v>
      </c>
      <c r="G1" s="427" t="s">
        <v>155</v>
      </c>
      <c r="H1" s="427" t="s">
        <v>156</v>
      </c>
      <c r="I1" s="427" t="s">
        <v>157</v>
      </c>
      <c r="J1" s="427" t="s">
        <v>158</v>
      </c>
      <c r="K1" s="427" t="s">
        <v>159</v>
      </c>
      <c r="L1" s="427" t="s">
        <v>160</v>
      </c>
      <c r="M1" s="427" t="s">
        <v>161</v>
      </c>
      <c r="N1" s="427" t="s">
        <v>162</v>
      </c>
      <c r="O1" s="427" t="s">
        <v>163</v>
      </c>
      <c r="P1" s="427" t="s">
        <v>164</v>
      </c>
      <c r="Q1" s="427" t="s">
        <v>165</v>
      </c>
      <c r="R1" s="427" t="s">
        <v>166</v>
      </c>
      <c r="S1" s="427" t="s">
        <v>167</v>
      </c>
      <c r="T1" s="427" t="s">
        <v>168</v>
      </c>
      <c r="U1" s="427" t="s">
        <v>169</v>
      </c>
      <c r="V1" s="427" t="s">
        <v>170</v>
      </c>
      <c r="W1" s="427" t="s">
        <v>171</v>
      </c>
      <c r="X1" s="427" t="s">
        <v>172</v>
      </c>
      <c r="Y1" s="427" t="s">
        <v>173</v>
      </c>
      <c r="Z1" s="427" t="s">
        <v>174</v>
      </c>
      <c r="AA1" s="427" t="s">
        <v>175</v>
      </c>
      <c r="AB1" s="427" t="s">
        <v>176</v>
      </c>
      <c r="AC1" s="427" t="s">
        <v>177</v>
      </c>
      <c r="AD1" s="427" t="s">
        <v>178</v>
      </c>
      <c r="AE1" s="427" t="s">
        <v>179</v>
      </c>
      <c r="AF1" s="427" t="s">
        <v>180</v>
      </c>
      <c r="AG1" s="427" t="s">
        <v>181</v>
      </c>
      <c r="AH1" s="427" t="s">
        <v>183</v>
      </c>
      <c r="AI1" s="427" t="s">
        <v>184</v>
      </c>
      <c r="AJ1" s="427" t="s">
        <v>185</v>
      </c>
      <c r="AK1" s="427" t="s">
        <v>186</v>
      </c>
      <c r="AL1" s="427" t="s">
        <v>187</v>
      </c>
      <c r="AM1" s="427" t="s">
        <v>188</v>
      </c>
      <c r="AN1" s="427" t="s">
        <v>189</v>
      </c>
      <c r="AO1" s="427" t="s">
        <v>190</v>
      </c>
      <c r="AP1" s="427" t="s">
        <v>191</v>
      </c>
      <c r="AQ1" s="427" t="s">
        <v>192</v>
      </c>
      <c r="AR1" s="427" t="s">
        <v>193</v>
      </c>
      <c r="AS1" s="427" t="s">
        <v>194</v>
      </c>
      <c r="AT1" s="427" t="s">
        <v>195</v>
      </c>
      <c r="AU1" s="427" t="s">
        <v>196</v>
      </c>
      <c r="AV1" s="427" t="s">
        <v>197</v>
      </c>
      <c r="AW1" s="427" t="s">
        <v>198</v>
      </c>
      <c r="AX1" s="427" t="s">
        <v>199</v>
      </c>
      <c r="AY1" s="427" t="s">
        <v>200</v>
      </c>
      <c r="AZ1" s="427" t="s">
        <v>201</v>
      </c>
      <c r="BA1" s="427" t="s">
        <v>202</v>
      </c>
      <c r="BB1" s="427" t="s">
        <v>203</v>
      </c>
      <c r="BC1" s="427" t="s">
        <v>204</v>
      </c>
      <c r="BD1" s="427" t="s">
        <v>205</v>
      </c>
      <c r="BE1" s="427" t="s">
        <v>206</v>
      </c>
      <c r="BF1" s="427" t="s">
        <v>207</v>
      </c>
      <c r="BG1" s="427" t="s">
        <v>208</v>
      </c>
      <c r="BH1" s="427" t="s">
        <v>209</v>
      </c>
      <c r="BI1" s="427" t="s">
        <v>210</v>
      </c>
      <c r="BJ1" s="427" t="s">
        <v>211</v>
      </c>
      <c r="BK1" s="427" t="s">
        <v>212</v>
      </c>
      <c r="BL1" s="427" t="s">
        <v>213</v>
      </c>
      <c r="BM1" s="427" t="s">
        <v>214</v>
      </c>
      <c r="BN1" s="427" t="s">
        <v>215</v>
      </c>
      <c r="BO1" s="427" t="s">
        <v>216</v>
      </c>
      <c r="BP1" s="427" t="s">
        <v>217</v>
      </c>
      <c r="BQ1" s="427" t="s">
        <v>219</v>
      </c>
      <c r="BR1" s="427" t="s">
        <v>220</v>
      </c>
      <c r="BS1" s="427" t="s">
        <v>221</v>
      </c>
      <c r="BT1" s="427" t="s">
        <v>222</v>
      </c>
      <c r="BU1" s="427" t="s">
        <v>223</v>
      </c>
      <c r="BV1" s="427" t="s">
        <v>225</v>
      </c>
      <c r="BW1" s="427" t="s">
        <v>226</v>
      </c>
      <c r="BX1" s="427" t="s">
        <v>227</v>
      </c>
      <c r="BY1" s="427" t="s">
        <v>228</v>
      </c>
      <c r="BZ1" s="427" t="s">
        <v>229</v>
      </c>
      <c r="CA1" s="427" t="s">
        <v>230</v>
      </c>
      <c r="CB1" s="427" t="s">
        <v>232</v>
      </c>
      <c r="CC1" s="427" t="s">
        <v>233</v>
      </c>
      <c r="CD1" s="427" t="s">
        <v>234</v>
      </c>
      <c r="CE1" s="427" t="s">
        <v>235</v>
      </c>
      <c r="CF1" s="427" t="s">
        <v>236</v>
      </c>
      <c r="CG1" s="427" t="s">
        <v>237</v>
      </c>
      <c r="CH1" s="427" t="s">
        <v>238</v>
      </c>
      <c r="CI1" s="427" t="s">
        <v>239</v>
      </c>
      <c r="CJ1" s="427" t="s">
        <v>240</v>
      </c>
      <c r="CK1" s="427" t="s">
        <v>243</v>
      </c>
      <c r="CL1" s="427" t="s">
        <v>244</v>
      </c>
      <c r="CM1" s="427" t="s">
        <v>245</v>
      </c>
      <c r="CN1" s="427" t="s">
        <v>246</v>
      </c>
      <c r="CO1" s="427" t="s">
        <v>247</v>
      </c>
      <c r="CP1" s="427" t="s">
        <v>248</v>
      </c>
      <c r="CQ1" s="427" t="s">
        <v>249</v>
      </c>
      <c r="CR1" s="427" t="s">
        <v>250</v>
      </c>
      <c r="CS1" s="427" t="s">
        <v>251</v>
      </c>
      <c r="CT1" s="427" t="s">
        <v>252</v>
      </c>
      <c r="CU1" s="427" t="s">
        <v>254</v>
      </c>
      <c r="CV1" s="427" t="s">
        <v>255</v>
      </c>
      <c r="CW1" s="427" t="s">
        <v>256</v>
      </c>
      <c r="CX1" s="427" t="s">
        <v>257</v>
      </c>
      <c r="CY1" s="427" t="s">
        <v>258</v>
      </c>
      <c r="CZ1" s="427" t="s">
        <v>259</v>
      </c>
      <c r="DA1" s="427" t="s">
        <v>260</v>
      </c>
      <c r="DB1" s="427" t="s">
        <v>261</v>
      </c>
      <c r="DC1" s="427" t="s">
        <v>262</v>
      </c>
      <c r="DD1" s="427" t="s">
        <v>263</v>
      </c>
      <c r="DE1" s="427" t="s">
        <v>264</v>
      </c>
      <c r="DF1" s="427" t="s">
        <v>265</v>
      </c>
      <c r="DG1" s="427" t="s">
        <v>266</v>
      </c>
      <c r="DH1" s="427" t="s">
        <v>267</v>
      </c>
      <c r="DI1" s="427" t="s">
        <v>269</v>
      </c>
      <c r="DJ1" s="427" t="s">
        <v>270</v>
      </c>
      <c r="DK1" s="427" t="s">
        <v>271</v>
      </c>
      <c r="DL1" s="427" t="s">
        <v>272</v>
      </c>
      <c r="DM1" s="427" t="s">
        <v>273</v>
      </c>
      <c r="DN1" s="427" t="s">
        <v>274</v>
      </c>
      <c r="DO1" s="427" t="s">
        <v>275</v>
      </c>
      <c r="DP1" s="427" t="s">
        <v>276</v>
      </c>
      <c r="DQ1" s="427" t="s">
        <v>277</v>
      </c>
      <c r="DR1" s="427" t="s">
        <v>278</v>
      </c>
      <c r="DS1" s="427" t="s">
        <v>279</v>
      </c>
      <c r="DT1" s="427" t="s">
        <v>280</v>
      </c>
      <c r="DU1" s="427" t="s">
        <v>281</v>
      </c>
      <c r="DV1" s="427" t="s">
        <v>282</v>
      </c>
      <c r="DW1" s="427" t="s">
        <v>283</v>
      </c>
      <c r="DX1" s="427" t="s">
        <v>285</v>
      </c>
      <c r="DY1" s="427" t="s">
        <v>286</v>
      </c>
      <c r="DZ1" s="427" t="s">
        <v>287</v>
      </c>
      <c r="EA1" s="427" t="s">
        <v>288</v>
      </c>
      <c r="EB1" s="427" t="s">
        <v>289</v>
      </c>
      <c r="EC1" s="427" t="s">
        <v>290</v>
      </c>
      <c r="ED1" s="427" t="s">
        <v>291</v>
      </c>
      <c r="EE1" s="427" t="s">
        <v>292</v>
      </c>
      <c r="EF1" s="427" t="s">
        <v>293</v>
      </c>
      <c r="EG1" s="427" t="s">
        <v>294</v>
      </c>
      <c r="EH1" s="427" t="s">
        <v>295</v>
      </c>
      <c r="EI1" s="427" t="s">
        <v>296</v>
      </c>
      <c r="EJ1" s="427" t="s">
        <v>297</v>
      </c>
      <c r="EK1" s="427" t="s">
        <v>298</v>
      </c>
      <c r="EL1" s="427" t="s">
        <v>300</v>
      </c>
      <c r="EM1" s="427" t="s">
        <v>301</v>
      </c>
      <c r="EN1" s="427" t="s">
        <v>302</v>
      </c>
      <c r="EO1" s="427" t="s">
        <v>303</v>
      </c>
      <c r="EP1" s="427" t="s">
        <v>304</v>
      </c>
      <c r="EQ1" s="427" t="s">
        <v>305</v>
      </c>
      <c r="ER1" s="427" t="s">
        <v>306</v>
      </c>
      <c r="ES1" s="427" t="s">
        <v>307</v>
      </c>
      <c r="ET1" s="427" t="s">
        <v>308</v>
      </c>
      <c r="EU1" s="427" t="s">
        <v>309</v>
      </c>
      <c r="EV1" s="427" t="s">
        <v>310</v>
      </c>
      <c r="EW1" s="427" t="s">
        <v>311</v>
      </c>
      <c r="EX1" s="427" t="s">
        <v>312</v>
      </c>
      <c r="EY1" s="427" t="s">
        <v>313</v>
      </c>
      <c r="EZ1" s="427" t="s">
        <v>314</v>
      </c>
      <c r="FA1" s="427" t="s">
        <v>315</v>
      </c>
      <c r="FB1" s="427" t="s">
        <v>316</v>
      </c>
      <c r="FC1" s="427" t="s">
        <v>317</v>
      </c>
      <c r="FD1" s="427" t="s">
        <v>318</v>
      </c>
      <c r="FE1" s="427" t="s">
        <v>319</v>
      </c>
      <c r="FF1" s="427" t="s">
        <v>320</v>
      </c>
      <c r="FG1" s="427" t="s">
        <v>321</v>
      </c>
      <c r="FH1" s="427" t="s">
        <v>322</v>
      </c>
      <c r="FI1" s="427" t="s">
        <v>323</v>
      </c>
      <c r="FJ1" s="427" t="s">
        <v>324</v>
      </c>
      <c r="FK1" s="427" t="s">
        <v>327</v>
      </c>
      <c r="FL1" s="427" t="s">
        <v>328</v>
      </c>
      <c r="FM1" s="427" t="s">
        <v>329</v>
      </c>
      <c r="FN1" s="427" t="s">
        <v>330</v>
      </c>
      <c r="FO1" s="427" t="s">
        <v>331</v>
      </c>
      <c r="FP1" s="427" t="s">
        <v>332</v>
      </c>
      <c r="FQ1" s="427" t="s">
        <v>333</v>
      </c>
      <c r="FR1" s="427" t="s">
        <v>335</v>
      </c>
      <c r="FS1" s="427" t="s">
        <v>336</v>
      </c>
      <c r="FT1" s="427" t="s">
        <v>337</v>
      </c>
      <c r="FU1" s="427" t="s">
        <v>338</v>
      </c>
      <c r="FV1" s="427" t="s">
        <v>339</v>
      </c>
      <c r="FW1" s="427" t="s">
        <v>340</v>
      </c>
      <c r="FX1" s="427" t="s">
        <v>341</v>
      </c>
      <c r="FY1" s="427" t="s">
        <v>343</v>
      </c>
      <c r="FZ1" s="427" t="s">
        <v>344</v>
      </c>
      <c r="GA1" s="427" t="s">
        <v>345</v>
      </c>
      <c r="GB1" s="427" t="s">
        <v>346</v>
      </c>
      <c r="GC1" s="427" t="s">
        <v>347</v>
      </c>
      <c r="GD1" s="427" t="s">
        <v>348</v>
      </c>
      <c r="GE1" s="427" t="s">
        <v>350</v>
      </c>
      <c r="GF1" s="427" t="s">
        <v>351</v>
      </c>
      <c r="GG1" s="427" t="s">
        <v>352</v>
      </c>
      <c r="GH1" s="427" t="s">
        <v>353</v>
      </c>
      <c r="GI1" s="427" t="s">
        <v>354</v>
      </c>
      <c r="GJ1" s="427" t="s">
        <v>355</v>
      </c>
      <c r="GK1" s="427" t="s">
        <v>356</v>
      </c>
      <c r="GL1" s="427" t="s">
        <v>359</v>
      </c>
      <c r="GM1" s="427" t="s">
        <v>360</v>
      </c>
      <c r="GN1" s="427" t="s">
        <v>361</v>
      </c>
      <c r="GO1" s="427" t="s">
        <v>362</v>
      </c>
      <c r="GP1" s="427" t="s">
        <v>363</v>
      </c>
      <c r="GQ1" s="427" t="s">
        <v>364</v>
      </c>
      <c r="GR1" s="427" t="s">
        <v>365</v>
      </c>
      <c r="GS1" s="427" t="s">
        <v>366</v>
      </c>
      <c r="GT1" s="427" t="s">
        <v>367</v>
      </c>
      <c r="GU1" s="427" t="s">
        <v>368</v>
      </c>
      <c r="GV1" s="427" t="s">
        <v>369</v>
      </c>
      <c r="GW1" s="427" t="s">
        <v>371</v>
      </c>
      <c r="GX1" s="427" t="s">
        <v>372</v>
      </c>
      <c r="GY1" s="427" t="s">
        <v>373</v>
      </c>
      <c r="GZ1" s="427" t="s">
        <v>374</v>
      </c>
      <c r="HA1" s="427" t="s">
        <v>375</v>
      </c>
      <c r="HB1" s="427" t="s">
        <v>376</v>
      </c>
      <c r="HC1" s="427" t="s">
        <v>377</v>
      </c>
      <c r="HD1" s="427" t="s">
        <v>379</v>
      </c>
      <c r="HE1" s="427" t="s">
        <v>380</v>
      </c>
      <c r="HF1" s="427" t="s">
        <v>381</v>
      </c>
      <c r="HG1" s="427" t="s">
        <v>382</v>
      </c>
      <c r="HH1" s="427" t="s">
        <v>383</v>
      </c>
      <c r="HI1" s="427" t="s">
        <v>384</v>
      </c>
      <c r="HJ1" s="427" t="s">
        <v>385</v>
      </c>
      <c r="HK1" s="427" t="s">
        <v>386</v>
      </c>
      <c r="HL1" s="427" t="s">
        <v>387</v>
      </c>
      <c r="HM1" s="427" t="s">
        <v>388</v>
      </c>
      <c r="HN1" s="427" t="s">
        <v>389</v>
      </c>
      <c r="HO1" s="427" t="s">
        <v>390</v>
      </c>
      <c r="HP1" s="427" t="s">
        <v>391</v>
      </c>
      <c r="HQ1" s="427" t="s">
        <v>392</v>
      </c>
      <c r="HR1" s="427" t="s">
        <v>393</v>
      </c>
      <c r="HS1" s="427" t="s">
        <v>394</v>
      </c>
      <c r="HT1" s="427" t="s">
        <v>396</v>
      </c>
      <c r="HU1" s="427" t="s">
        <v>397</v>
      </c>
      <c r="HV1" s="427" t="s">
        <v>398</v>
      </c>
      <c r="HW1" s="427" t="s">
        <v>399</v>
      </c>
      <c r="HX1" s="427" t="s">
        <v>400</v>
      </c>
      <c r="HY1" s="427" t="s">
        <v>401</v>
      </c>
      <c r="HZ1" s="427" t="s">
        <v>403</v>
      </c>
      <c r="IA1" s="427" t="s">
        <v>404</v>
      </c>
      <c r="IB1" s="427" t="s">
        <v>405</v>
      </c>
      <c r="IC1" s="427" t="s">
        <v>406</v>
      </c>
      <c r="ID1" s="427" t="s">
        <v>407</v>
      </c>
      <c r="IE1" s="427" t="s">
        <v>408</v>
      </c>
      <c r="IF1" s="427" t="s">
        <v>409</v>
      </c>
      <c r="IG1" s="427" t="s">
        <v>410</v>
      </c>
      <c r="IH1" s="427" t="s">
        <v>411</v>
      </c>
      <c r="II1" s="427" t="s">
        <v>412</v>
      </c>
      <c r="IJ1" s="427" t="s">
        <v>413</v>
      </c>
      <c r="IK1" s="427" t="s">
        <v>414</v>
      </c>
      <c r="IL1" s="427" t="s">
        <v>415</v>
      </c>
      <c r="IM1" s="427" t="s">
        <v>416</v>
      </c>
      <c r="IN1" s="427" t="s">
        <v>417</v>
      </c>
      <c r="IO1" s="427" t="s">
        <v>418</v>
      </c>
      <c r="IP1" s="427" t="s">
        <v>419</v>
      </c>
      <c r="IQ1" s="427" t="s">
        <v>420</v>
      </c>
      <c r="IR1" s="427" t="s">
        <v>421</v>
      </c>
      <c r="IS1" s="427" t="s">
        <v>422</v>
      </c>
      <c r="IT1" s="427" t="s">
        <v>423</v>
      </c>
      <c r="IU1" s="427" t="s">
        <v>424</v>
      </c>
      <c r="IV1" s="427" t="s">
        <v>425</v>
      </c>
      <c r="IW1" s="427" t="s">
        <v>426</v>
      </c>
      <c r="IX1" s="427" t="s">
        <v>427</v>
      </c>
      <c r="IY1" s="427" t="s">
        <v>428</v>
      </c>
      <c r="IZ1" s="427" t="s">
        <v>429</v>
      </c>
      <c r="JA1" s="427" t="s">
        <v>430</v>
      </c>
      <c r="JB1" s="427" t="s">
        <v>431</v>
      </c>
      <c r="JC1" s="427" t="s">
        <v>432</v>
      </c>
      <c r="JD1" s="427" t="s">
        <v>433</v>
      </c>
      <c r="JE1" s="427" t="s">
        <v>434</v>
      </c>
      <c r="JF1" s="427" t="s">
        <v>435</v>
      </c>
      <c r="JG1" s="427" t="s">
        <v>436</v>
      </c>
      <c r="JH1" s="427" t="s">
        <v>437</v>
      </c>
      <c r="JI1" s="427" t="s">
        <v>438</v>
      </c>
      <c r="JJ1" s="427" t="s">
        <v>439</v>
      </c>
      <c r="JK1" s="427" t="s">
        <v>440</v>
      </c>
      <c r="JL1" s="427" t="s">
        <v>441</v>
      </c>
      <c r="JM1" s="427" t="s">
        <v>442</v>
      </c>
      <c r="JN1" s="427" t="s">
        <v>443</v>
      </c>
      <c r="JO1" s="427" t="s">
        <v>444</v>
      </c>
      <c r="JP1" s="427" t="s">
        <v>445</v>
      </c>
      <c r="JQ1" s="427" t="s">
        <v>446</v>
      </c>
      <c r="JR1" s="427" t="s">
        <v>448</v>
      </c>
      <c r="JS1" s="427" t="s">
        <v>449</v>
      </c>
      <c r="JT1" s="427" t="s">
        <v>450</v>
      </c>
      <c r="JU1" s="427" t="s">
        <v>451</v>
      </c>
      <c r="JV1" s="427" t="s">
        <v>452</v>
      </c>
      <c r="JW1" s="427" t="s">
        <v>453</v>
      </c>
      <c r="JX1" s="427" t="s">
        <v>454</v>
      </c>
      <c r="JY1" s="427" t="s">
        <v>455</v>
      </c>
      <c r="JZ1" s="427" t="s">
        <v>456</v>
      </c>
      <c r="KA1" s="427" t="s">
        <v>457</v>
      </c>
      <c r="KB1" s="427" t="s">
        <v>458</v>
      </c>
      <c r="KC1" s="427" t="s">
        <v>459</v>
      </c>
      <c r="KD1" s="427" t="s">
        <v>460</v>
      </c>
      <c r="KE1" s="427" t="s">
        <v>461</v>
      </c>
      <c r="KF1" s="427" t="s">
        <v>464</v>
      </c>
      <c r="KG1" s="427" t="s">
        <v>519</v>
      </c>
      <c r="KH1" s="427" t="s">
        <v>520</v>
      </c>
      <c r="KI1" s="427" t="s">
        <v>521</v>
      </c>
      <c r="KJ1" s="427" t="s">
        <v>522</v>
      </c>
      <c r="KK1" s="427" t="s">
        <v>523</v>
      </c>
      <c r="KL1" s="427" t="s">
        <v>524</v>
      </c>
      <c r="KM1" s="427" t="s">
        <v>525</v>
      </c>
      <c r="KN1" s="427" t="s">
        <v>526</v>
      </c>
      <c r="KO1" s="427" t="s">
        <v>527</v>
      </c>
      <c r="KP1" s="427" t="s">
        <v>465</v>
      </c>
      <c r="KQ1" s="427" t="s">
        <v>528</v>
      </c>
      <c r="KR1" s="427" t="s">
        <v>529</v>
      </c>
      <c r="KS1" s="427" t="s">
        <v>530</v>
      </c>
      <c r="KT1" s="427" t="s">
        <v>531</v>
      </c>
      <c r="KU1" s="427" t="s">
        <v>532</v>
      </c>
      <c r="KV1" s="427" t="s">
        <v>467</v>
      </c>
      <c r="KW1" s="427" t="s">
        <v>468</v>
      </c>
      <c r="KX1" s="427" t="s">
        <v>469</v>
      </c>
      <c r="KY1" s="427" t="s">
        <v>470</v>
      </c>
      <c r="KZ1" s="427" t="s">
        <v>471</v>
      </c>
      <c r="LA1" s="427" t="s">
        <v>472</v>
      </c>
      <c r="LB1" s="427" t="s">
        <v>473</v>
      </c>
      <c r="LC1" s="427" t="s">
        <v>474</v>
      </c>
      <c r="LD1" s="427" t="s">
        <v>475</v>
      </c>
      <c r="LE1" s="427" t="s">
        <v>476</v>
      </c>
      <c r="LF1" s="427" t="s">
        <v>477</v>
      </c>
      <c r="LG1" s="427" t="s">
        <v>478</v>
      </c>
      <c r="LH1" s="427" t="s">
        <v>479</v>
      </c>
      <c r="LI1" s="427" t="s">
        <v>480</v>
      </c>
      <c r="LJ1" s="427" t="s">
        <v>481</v>
      </c>
      <c r="LK1" s="427" t="s">
        <v>482</v>
      </c>
      <c r="LL1" s="427" t="s">
        <v>483</v>
      </c>
      <c r="LM1" s="427" t="s">
        <v>484</v>
      </c>
      <c r="LN1" s="427" t="s">
        <v>485</v>
      </c>
      <c r="LO1" s="427" t="s">
        <v>486</v>
      </c>
      <c r="LP1" s="427" t="s">
        <v>487</v>
      </c>
      <c r="LQ1" s="427" t="s">
        <v>488</v>
      </c>
      <c r="LR1" s="427" t="s">
        <v>489</v>
      </c>
      <c r="LS1" s="427" t="s">
        <v>490</v>
      </c>
      <c r="LT1" s="427" t="s">
        <v>491</v>
      </c>
      <c r="LU1" s="427" t="s">
        <v>492</v>
      </c>
      <c r="LV1" s="427" t="s">
        <v>493</v>
      </c>
      <c r="LW1" s="427" t="s">
        <v>494</v>
      </c>
      <c r="LX1" s="427" t="s">
        <v>495</v>
      </c>
      <c r="LY1" s="427" t="s">
        <v>496</v>
      </c>
      <c r="LZ1" s="427" t="s">
        <v>497</v>
      </c>
      <c r="MA1" s="427" t="s">
        <v>498</v>
      </c>
      <c r="MB1" s="427" t="s">
        <v>499</v>
      </c>
      <c r="MC1" s="427" t="s">
        <v>500</v>
      </c>
      <c r="MD1" s="427" t="s">
        <v>501</v>
      </c>
      <c r="ME1" s="427" t="s">
        <v>502</v>
      </c>
      <c r="MF1" s="427" t="s">
        <v>503</v>
      </c>
      <c r="MG1" s="427" t="s">
        <v>505</v>
      </c>
      <c r="MH1" s="427" t="s">
        <v>506</v>
      </c>
      <c r="MI1" s="427" t="s">
        <v>507</v>
      </c>
      <c r="MJ1" s="427" t="s">
        <v>508</v>
      </c>
      <c r="MK1" s="427" t="s">
        <v>509</v>
      </c>
      <c r="ML1" s="427" t="s">
        <v>511</v>
      </c>
      <c r="MM1" s="427" t="s">
        <v>512</v>
      </c>
      <c r="MN1" s="427" t="s">
        <v>513</v>
      </c>
      <c r="MO1" s="427" t="s">
        <v>514</v>
      </c>
      <c r="MP1" s="427" t="s">
        <v>515</v>
      </c>
      <c r="MQ1" s="427" t="s">
        <v>516</v>
      </c>
      <c r="MR1" s="427" t="s">
        <v>517</v>
      </c>
      <c r="MS1" s="427" t="s">
        <v>535</v>
      </c>
      <c r="MT1" s="427" t="s">
        <v>536</v>
      </c>
      <c r="MU1" s="427" t="s">
        <v>537</v>
      </c>
      <c r="MV1" s="427" t="s">
        <v>538</v>
      </c>
      <c r="MW1" s="427" t="s">
        <v>539</v>
      </c>
      <c r="MX1" s="427" t="s">
        <v>540</v>
      </c>
      <c r="MY1" s="427" t="s">
        <v>541</v>
      </c>
      <c r="MZ1" s="427" t="s">
        <v>542</v>
      </c>
      <c r="NA1" s="427" t="s">
        <v>543</v>
      </c>
      <c r="NB1" s="427" t="s">
        <v>544</v>
      </c>
      <c r="NC1" s="427" t="s">
        <v>545</v>
      </c>
      <c r="ND1" s="427" t="s">
        <v>546</v>
      </c>
      <c r="NE1" s="427" t="s">
        <v>547</v>
      </c>
      <c r="NF1" s="427" t="s">
        <v>548</v>
      </c>
      <c r="NG1" s="427" t="s">
        <v>549</v>
      </c>
      <c r="NH1" s="427" t="s">
        <v>550</v>
      </c>
      <c r="NI1" s="427" t="s">
        <v>551</v>
      </c>
      <c r="NJ1" s="427" t="s">
        <v>552</v>
      </c>
      <c r="NK1" s="427" t="s">
        <v>553</v>
      </c>
      <c r="NL1" s="427" t="s">
        <v>554</v>
      </c>
      <c r="NM1" s="427" t="s">
        <v>555</v>
      </c>
      <c r="NN1" s="427" t="s">
        <v>556</v>
      </c>
      <c r="NO1" s="427" t="s">
        <v>557</v>
      </c>
      <c r="NP1" s="427" t="s">
        <v>558</v>
      </c>
      <c r="NQ1" s="427" t="s">
        <v>559</v>
      </c>
      <c r="NR1" s="427" t="s">
        <v>560</v>
      </c>
      <c r="NS1" s="427" t="s">
        <v>561</v>
      </c>
      <c r="NT1" s="427" t="s">
        <v>562</v>
      </c>
      <c r="NU1" s="427" t="s">
        <v>563</v>
      </c>
      <c r="NV1" s="427" t="s">
        <v>564</v>
      </c>
      <c r="NW1" s="427" t="s">
        <v>565</v>
      </c>
      <c r="NX1" s="427" t="s">
        <v>566</v>
      </c>
      <c r="NY1" s="427" t="s">
        <v>567</v>
      </c>
      <c r="NZ1" s="427" t="s">
        <v>568</v>
      </c>
      <c r="OA1" s="427" t="s">
        <v>569</v>
      </c>
      <c r="OB1" s="427" t="s">
        <v>570</v>
      </c>
      <c r="OC1" s="427" t="s">
        <v>571</v>
      </c>
      <c r="OD1" s="427" t="s">
        <v>572</v>
      </c>
      <c r="OE1" s="427" t="s">
        <v>573</v>
      </c>
      <c r="OF1" s="427" t="s">
        <v>574</v>
      </c>
      <c r="OG1" s="427" t="s">
        <v>575</v>
      </c>
      <c r="OH1" s="427" t="s">
        <v>576</v>
      </c>
      <c r="OI1" s="427" t="s">
        <v>577</v>
      </c>
      <c r="OJ1" s="427" t="s">
        <v>578</v>
      </c>
      <c r="OK1" s="427" t="s">
        <v>579</v>
      </c>
      <c r="OL1" s="427" t="s">
        <v>580</v>
      </c>
      <c r="OM1" s="427" t="s">
        <v>581</v>
      </c>
      <c r="ON1" s="427" t="s">
        <v>582</v>
      </c>
      <c r="OO1" s="427" t="s">
        <v>583</v>
      </c>
      <c r="OP1" s="427" t="s">
        <v>584</v>
      </c>
      <c r="OQ1" s="427" t="s">
        <v>585</v>
      </c>
      <c r="OR1" s="427" t="s">
        <v>586</v>
      </c>
      <c r="OS1" s="427" t="s">
        <v>587</v>
      </c>
      <c r="OT1" s="427" t="s">
        <v>588</v>
      </c>
      <c r="OU1" s="427" t="s">
        <v>589</v>
      </c>
      <c r="OV1" s="427" t="s">
        <v>590</v>
      </c>
      <c r="OW1" s="427" t="s">
        <v>591</v>
      </c>
      <c r="OX1" s="427" t="s">
        <v>592</v>
      </c>
      <c r="OY1" s="427" t="s">
        <v>593</v>
      </c>
      <c r="OZ1" s="427" t="s">
        <v>594</v>
      </c>
      <c r="PA1" s="427" t="s">
        <v>596</v>
      </c>
      <c r="PB1" s="427" t="s">
        <v>597</v>
      </c>
      <c r="PC1" s="427" t="s">
        <v>598</v>
      </c>
      <c r="PD1" s="427" t="s">
        <v>599</v>
      </c>
      <c r="PE1" s="427" t="s">
        <v>600</v>
      </c>
      <c r="PF1" s="427" t="s">
        <v>601</v>
      </c>
      <c r="PG1" s="427" t="s">
        <v>602</v>
      </c>
      <c r="PH1" s="427" t="s">
        <v>604</v>
      </c>
      <c r="PI1" s="427" t="s">
        <v>605</v>
      </c>
      <c r="PJ1" s="427" t="s">
        <v>620</v>
      </c>
      <c r="PK1" s="427" t="s">
        <v>621</v>
      </c>
      <c r="PL1" s="427" t="s">
        <v>622</v>
      </c>
      <c r="PM1" s="427" t="s">
        <v>623</v>
      </c>
      <c r="PN1" s="427" t="s">
        <v>624</v>
      </c>
      <c r="PO1" s="427" t="s">
        <v>625</v>
      </c>
      <c r="PP1" s="427" t="s">
        <v>626</v>
      </c>
      <c r="PQ1" s="427" t="s">
        <v>627</v>
      </c>
      <c r="PR1" s="427" t="s">
        <v>628</v>
      </c>
      <c r="PS1" s="427" t="s">
        <v>629</v>
      </c>
      <c r="PT1" s="427" t="s">
        <v>630</v>
      </c>
      <c r="PU1" s="427" t="s">
        <v>631</v>
      </c>
      <c r="PV1" s="427" t="s">
        <v>632</v>
      </c>
      <c r="PW1" s="427" t="s">
        <v>633</v>
      </c>
      <c r="PX1" s="427" t="s">
        <v>634</v>
      </c>
      <c r="PY1" s="427" t="s">
        <v>607</v>
      </c>
      <c r="PZ1" s="427" t="s">
        <v>608</v>
      </c>
      <c r="QA1" s="427" t="s">
        <v>609</v>
      </c>
      <c r="QB1" s="427" t="s">
        <v>611</v>
      </c>
      <c r="QC1" s="427" t="s">
        <v>612</v>
      </c>
      <c r="QD1" s="427" t="s">
        <v>613</v>
      </c>
      <c r="QE1" s="427" t="s">
        <v>614</v>
      </c>
      <c r="QF1" s="427" t="s">
        <v>615</v>
      </c>
      <c r="QG1" s="427" t="s">
        <v>616</v>
      </c>
      <c r="QH1" s="427" t="s">
        <v>617</v>
      </c>
      <c r="QI1" s="427" t="s">
        <v>618</v>
      </c>
      <c r="QJ1" s="427" t="s">
        <v>619</v>
      </c>
      <c r="QK1" s="427" t="s">
        <v>637</v>
      </c>
      <c r="QL1" s="427" t="s">
        <v>638</v>
      </c>
      <c r="QM1" s="427" t="s">
        <v>639</v>
      </c>
      <c r="QN1" s="427" t="s">
        <v>640</v>
      </c>
      <c r="QO1" s="427" t="s">
        <v>641</v>
      </c>
      <c r="QP1" s="427" t="s">
        <v>642</v>
      </c>
      <c r="QQ1" s="427" t="s">
        <v>643</v>
      </c>
      <c r="QR1" s="427" t="s">
        <v>644</v>
      </c>
      <c r="QS1" s="427" t="s">
        <v>646</v>
      </c>
      <c r="QT1" s="427" t="s">
        <v>647</v>
      </c>
      <c r="QU1" s="427" t="s">
        <v>648</v>
      </c>
      <c r="QV1" s="427" t="s">
        <v>649</v>
      </c>
      <c r="QW1" s="427" t="s">
        <v>650</v>
      </c>
      <c r="QX1" s="427" t="s">
        <v>651</v>
      </c>
      <c r="QY1" s="427" t="s">
        <v>652</v>
      </c>
      <c r="QZ1" s="427" t="s">
        <v>653</v>
      </c>
      <c r="RA1" s="427" t="s">
        <v>654</v>
      </c>
      <c r="RB1" s="427" t="s">
        <v>655</v>
      </c>
      <c r="RC1" s="427" t="s">
        <v>656</v>
      </c>
      <c r="RD1" s="427" t="s">
        <v>657</v>
      </c>
      <c r="RE1" s="427" t="s">
        <v>658</v>
      </c>
      <c r="RF1" s="427" t="s">
        <v>659</v>
      </c>
      <c r="RG1" s="427" t="s">
        <v>660</v>
      </c>
      <c r="RH1" s="427" t="s">
        <v>661</v>
      </c>
      <c r="RI1" s="427" t="s">
        <v>664</v>
      </c>
      <c r="RJ1" s="427" t="s">
        <v>665</v>
      </c>
      <c r="RK1" s="427" t="s">
        <v>666</v>
      </c>
      <c r="RL1" s="427" t="s">
        <v>667</v>
      </c>
      <c r="RM1" s="427" t="s">
        <v>668</v>
      </c>
      <c r="RN1" s="427" t="s">
        <v>669</v>
      </c>
      <c r="RO1" s="427" t="s">
        <v>670</v>
      </c>
      <c r="RP1" s="427" t="s">
        <v>671</v>
      </c>
      <c r="RQ1" s="427" t="s">
        <v>672</v>
      </c>
      <c r="RR1" s="427" t="s">
        <v>673</v>
      </c>
      <c r="RS1" s="427" t="s">
        <v>674</v>
      </c>
      <c r="RT1" s="427" t="s">
        <v>675</v>
      </c>
      <c r="RU1" s="427" t="s">
        <v>676</v>
      </c>
      <c r="RV1" s="427" t="s">
        <v>678</v>
      </c>
      <c r="RW1" s="427" t="s">
        <v>679</v>
      </c>
      <c r="RX1" s="427" t="s">
        <v>680</v>
      </c>
      <c r="RY1" s="427" t="s">
        <v>681</v>
      </c>
      <c r="RZ1" s="427" t="s">
        <v>682</v>
      </c>
      <c r="SA1" s="427" t="s">
        <v>683</v>
      </c>
      <c r="SB1" s="427" t="s">
        <v>684</v>
      </c>
      <c r="SC1" s="427" t="s">
        <v>685</v>
      </c>
      <c r="SD1" s="427" t="s">
        <v>686</v>
      </c>
      <c r="SE1" s="427" t="s">
        <v>687</v>
      </c>
      <c r="SF1" s="427" t="s">
        <v>688</v>
      </c>
      <c r="SG1" s="427" t="s">
        <v>689</v>
      </c>
      <c r="SH1" s="427" t="s">
        <v>690</v>
      </c>
      <c r="SI1" s="427" t="s">
        <v>691</v>
      </c>
      <c r="SJ1" s="427" t="s">
        <v>692</v>
      </c>
      <c r="SK1" s="427" t="s">
        <v>693</v>
      </c>
      <c r="SL1" s="427" t="s">
        <v>694</v>
      </c>
      <c r="SM1" s="427" t="s">
        <v>695</v>
      </c>
      <c r="SN1" s="427" t="s">
        <v>697</v>
      </c>
      <c r="SO1" s="427" t="s">
        <v>698</v>
      </c>
      <c r="SP1" s="427" t="s">
        <v>699</v>
      </c>
      <c r="SQ1" s="427" t="s">
        <v>700</v>
      </c>
      <c r="SR1" s="427" t="s">
        <v>701</v>
      </c>
      <c r="SS1" s="427" t="s">
        <v>700</v>
      </c>
      <c r="ST1" s="427" t="s">
        <v>701</v>
      </c>
      <c r="SU1" s="427" t="s">
        <v>701</v>
      </c>
    </row>
    <row r="2" spans="1:515" s="118" customFormat="1" hidden="1" x14ac:dyDescent="0.25">
      <c r="A2" s="425" t="s">
        <v>49</v>
      </c>
      <c r="B2" s="425" t="s">
        <v>51</v>
      </c>
      <c r="C2" s="425" t="s">
        <v>53</v>
      </c>
      <c r="D2" s="425" t="s">
        <v>57</v>
      </c>
      <c r="E2" s="425" t="s">
        <v>60</v>
      </c>
      <c r="F2" s="425" t="s">
        <v>63</v>
      </c>
      <c r="G2" s="426" t="s">
        <v>66</v>
      </c>
      <c r="H2" s="425" t="s">
        <v>717</v>
      </c>
      <c r="I2" s="425" t="s">
        <v>68</v>
      </c>
      <c r="J2" s="425" t="s">
        <v>71</v>
      </c>
      <c r="K2" s="425" t="s">
        <v>73</v>
      </c>
      <c r="L2" s="425" t="s">
        <v>74</v>
      </c>
      <c r="M2" s="425" t="s">
        <v>77</v>
      </c>
      <c r="N2" s="425" t="s">
        <v>78</v>
      </c>
      <c r="O2" s="425" t="s">
        <v>79</v>
      </c>
      <c r="P2" s="425" t="s">
        <v>80</v>
      </c>
      <c r="Q2" s="425" t="s">
        <v>81</v>
      </c>
      <c r="R2" s="420" t="str">
        <f>+Presupuesto!D11</f>
        <v>Recurrente</v>
      </c>
      <c r="S2" s="420" t="str">
        <f>+Presupuesto!E11</f>
        <v>Programa / Proyecto 2018</v>
      </c>
      <c r="T2" s="425"/>
      <c r="U2" s="425" t="s">
        <v>718</v>
      </c>
      <c r="V2" s="425" t="s">
        <v>719</v>
      </c>
      <c r="W2" s="425" t="s">
        <v>720</v>
      </c>
      <c r="X2" s="425" t="s">
        <v>722</v>
      </c>
      <c r="Y2" s="425" t="s">
        <v>723</v>
      </c>
      <c r="Z2" s="425" t="s">
        <v>724</v>
      </c>
      <c r="AA2" s="425" t="s">
        <v>726</v>
      </c>
      <c r="AB2" s="425" t="s">
        <v>727</v>
      </c>
      <c r="AC2" s="425" t="s">
        <v>728</v>
      </c>
      <c r="AD2" s="425" t="s">
        <v>730</v>
      </c>
      <c r="AE2" s="425" t="s">
        <v>731</v>
      </c>
      <c r="AF2" s="425" t="s">
        <v>732</v>
      </c>
      <c r="AG2" s="425"/>
      <c r="AH2" s="415" t="s">
        <v>1265</v>
      </c>
      <c r="AI2" s="415" t="s">
        <v>1266</v>
      </c>
      <c r="AJ2" s="415" t="s">
        <v>1267</v>
      </c>
      <c r="AK2" s="415" t="s">
        <v>1268</v>
      </c>
      <c r="AL2" s="415" t="s">
        <v>1269</v>
      </c>
      <c r="AM2" s="415" t="s">
        <v>1270</v>
      </c>
      <c r="AN2" s="415" t="s">
        <v>1271</v>
      </c>
      <c r="AO2" s="415" t="s">
        <v>1272</v>
      </c>
      <c r="AP2" s="415" t="s">
        <v>1273</v>
      </c>
      <c r="AQ2" s="415" t="s">
        <v>1274</v>
      </c>
      <c r="AR2" s="415" t="s">
        <v>1275</v>
      </c>
      <c r="AS2" s="415" t="s">
        <v>1276</v>
      </c>
      <c r="AT2" s="415" t="s">
        <v>1277</v>
      </c>
      <c r="AU2" s="415" t="s">
        <v>1278</v>
      </c>
      <c r="AV2" s="415" t="s">
        <v>1279</v>
      </c>
      <c r="AW2" s="415" t="s">
        <v>1280</v>
      </c>
      <c r="AX2" s="415" t="s">
        <v>1281</v>
      </c>
      <c r="AY2" s="415" t="s">
        <v>1282</v>
      </c>
      <c r="AZ2" s="415" t="s">
        <v>1283</v>
      </c>
      <c r="BA2" s="415" t="s">
        <v>1284</v>
      </c>
      <c r="BB2" s="415" t="s">
        <v>1285</v>
      </c>
      <c r="BC2" s="415" t="s">
        <v>1286</v>
      </c>
      <c r="BD2" s="415" t="s">
        <v>1287</v>
      </c>
      <c r="BE2" s="415" t="s">
        <v>1288</v>
      </c>
      <c r="BF2" s="415" t="s">
        <v>1289</v>
      </c>
      <c r="BG2" s="415" t="s">
        <v>1290</v>
      </c>
      <c r="BH2" s="415" t="s">
        <v>1291</v>
      </c>
      <c r="BI2" s="415" t="s">
        <v>1292</v>
      </c>
      <c r="BJ2" s="415" t="s">
        <v>1293</v>
      </c>
      <c r="BK2" s="415" t="s">
        <v>1294</v>
      </c>
      <c r="BL2" s="415" t="s">
        <v>1295</v>
      </c>
      <c r="BM2" s="415" t="s">
        <v>1296</v>
      </c>
      <c r="BN2" s="415" t="s">
        <v>1297</v>
      </c>
      <c r="BO2" s="415" t="s">
        <v>1298</v>
      </c>
      <c r="BP2" s="415" t="s">
        <v>1299</v>
      </c>
      <c r="BQ2" s="415" t="s">
        <v>1300</v>
      </c>
      <c r="BR2" s="415" t="s">
        <v>1301</v>
      </c>
      <c r="BS2" s="415" t="s">
        <v>1302</v>
      </c>
      <c r="BT2" s="415" t="s">
        <v>1303</v>
      </c>
      <c r="BU2" s="415" t="s">
        <v>1304</v>
      </c>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5"/>
      <c r="JU2" s="425"/>
      <c r="JV2" s="425"/>
      <c r="JW2" s="425"/>
      <c r="JX2" s="425"/>
      <c r="JY2" s="425"/>
      <c r="JZ2" s="425"/>
      <c r="KA2" s="425"/>
      <c r="KB2" s="425"/>
      <c r="KC2" s="425"/>
      <c r="KD2" s="425"/>
      <c r="KE2" s="425"/>
      <c r="KF2" s="425"/>
      <c r="KG2" s="425"/>
      <c r="KH2" s="425"/>
      <c r="KI2" s="425"/>
      <c r="KJ2" s="425"/>
      <c r="KK2" s="425"/>
      <c r="KL2" s="425"/>
      <c r="KM2" s="425"/>
      <c r="KN2" s="425"/>
      <c r="KO2" s="425"/>
      <c r="KP2" s="425"/>
      <c r="KQ2" s="425"/>
      <c r="KR2" s="425"/>
      <c r="KS2" s="425"/>
      <c r="KT2" s="425"/>
      <c r="KU2" s="425"/>
      <c r="KV2" s="425"/>
      <c r="KW2" s="425"/>
      <c r="KX2" s="425"/>
      <c r="KY2" s="425"/>
      <c r="KZ2" s="425"/>
      <c r="LA2" s="425"/>
      <c r="LB2" s="425"/>
      <c r="LC2" s="425"/>
      <c r="LD2" s="425"/>
      <c r="LE2" s="425"/>
      <c r="LF2" s="425"/>
      <c r="LG2" s="425"/>
      <c r="LH2" s="425"/>
      <c r="LI2" s="425"/>
      <c r="LJ2" s="425"/>
      <c r="LK2" s="425"/>
      <c r="LL2" s="425"/>
      <c r="LM2" s="425"/>
      <c r="LN2" s="425"/>
      <c r="LO2" s="425"/>
      <c r="LP2" s="425"/>
      <c r="LQ2" s="425"/>
      <c r="LR2" s="425"/>
      <c r="LS2" s="425"/>
      <c r="LT2" s="425"/>
      <c r="LU2" s="425"/>
      <c r="LV2" s="425"/>
      <c r="LW2" s="425"/>
      <c r="LX2" s="425"/>
      <c r="LY2" s="425"/>
      <c r="LZ2" s="425"/>
      <c r="MA2" s="425"/>
      <c r="MB2" s="425"/>
      <c r="MC2" s="425"/>
      <c r="MD2" s="425"/>
      <c r="ME2" s="425"/>
      <c r="MF2" s="425"/>
      <c r="MG2" s="425"/>
      <c r="MH2" s="425"/>
      <c r="MI2" s="425"/>
      <c r="MJ2" s="425"/>
      <c r="MK2" s="425"/>
      <c r="ML2" s="425"/>
      <c r="MM2" s="425"/>
      <c r="MN2" s="425"/>
      <c r="MO2" s="425"/>
      <c r="MP2" s="425"/>
      <c r="MQ2" s="425"/>
      <c r="MR2" s="425"/>
      <c r="MS2" s="425"/>
      <c r="MT2" s="425"/>
      <c r="MU2" s="425"/>
      <c r="MV2" s="425"/>
      <c r="MW2" s="425"/>
      <c r="MX2" s="425"/>
      <c r="MY2" s="425"/>
      <c r="MZ2" s="425"/>
      <c r="NA2" s="425"/>
      <c r="NB2" s="425"/>
      <c r="NC2" s="425"/>
      <c r="ND2" s="425"/>
      <c r="NE2" s="425"/>
      <c r="NF2" s="425"/>
      <c r="NG2" s="425"/>
      <c r="NH2" s="425"/>
      <c r="NI2" s="425"/>
      <c r="NJ2" s="425"/>
      <c r="NK2" s="425"/>
      <c r="NL2" s="425"/>
      <c r="NM2" s="425"/>
      <c r="NN2" s="425"/>
      <c r="NO2" s="425"/>
      <c r="NP2" s="425"/>
      <c r="NQ2" s="425"/>
      <c r="NR2" s="425"/>
      <c r="NS2" s="425"/>
      <c r="NT2" s="425"/>
      <c r="NU2" s="425"/>
      <c r="NV2" s="425"/>
      <c r="NW2" s="425"/>
      <c r="NX2" s="425"/>
      <c r="NY2" s="425"/>
      <c r="NZ2" s="425"/>
      <c r="OA2" s="425"/>
      <c r="OB2" s="425"/>
      <c r="OC2" s="425"/>
      <c r="OD2" s="425"/>
      <c r="OE2" s="425"/>
      <c r="OF2" s="425"/>
      <c r="OG2" s="425"/>
      <c r="OH2" s="425"/>
      <c r="OI2" s="425"/>
      <c r="OJ2" s="425"/>
      <c r="OK2" s="425"/>
      <c r="OL2" s="425"/>
      <c r="OM2" s="425"/>
      <c r="ON2" s="425"/>
      <c r="OO2" s="425"/>
      <c r="OP2" s="425"/>
      <c r="OQ2" s="425"/>
      <c r="OR2" s="425"/>
      <c r="OS2" s="425"/>
      <c r="OT2" s="425"/>
      <c r="OU2" s="425"/>
      <c r="OV2" s="425"/>
      <c r="OW2" s="425"/>
      <c r="OX2" s="425"/>
      <c r="OY2" s="425"/>
      <c r="OZ2" s="425"/>
      <c r="PA2" s="425"/>
      <c r="PB2" s="425"/>
      <c r="PC2" s="425"/>
      <c r="PD2" s="425"/>
      <c r="PE2" s="425"/>
      <c r="PF2" s="425"/>
      <c r="PG2" s="425"/>
      <c r="PH2" s="425"/>
      <c r="PI2" s="425"/>
      <c r="PJ2" s="425"/>
      <c r="PK2" s="425"/>
      <c r="PL2" s="425"/>
      <c r="PM2" s="425"/>
      <c r="PN2" s="425"/>
      <c r="PO2" s="425"/>
      <c r="PP2" s="425"/>
      <c r="PQ2" s="425"/>
      <c r="PR2" s="425"/>
      <c r="PS2" s="425"/>
      <c r="PT2" s="425"/>
      <c r="PU2" s="425"/>
      <c r="PV2" s="425"/>
      <c r="PW2" s="425"/>
      <c r="PX2" s="425"/>
      <c r="PY2" s="425"/>
      <c r="PZ2" s="425"/>
      <c r="QA2" s="425"/>
      <c r="QB2" s="425"/>
      <c r="QC2" s="425"/>
      <c r="QD2" s="425"/>
      <c r="QE2" s="425"/>
      <c r="QF2" s="425"/>
      <c r="QG2" s="425"/>
      <c r="QH2" s="425"/>
      <c r="QI2" s="425"/>
      <c r="QJ2" s="425"/>
      <c r="QK2" s="425"/>
      <c r="QL2" s="425"/>
      <c r="QM2" s="425"/>
      <c r="QN2" s="425"/>
      <c r="QO2" s="425"/>
      <c r="QP2" s="425"/>
      <c r="QQ2" s="425"/>
      <c r="QR2" s="425"/>
      <c r="QS2" s="425"/>
      <c r="QT2" s="425"/>
      <c r="QU2" s="425"/>
      <c r="QV2" s="425"/>
      <c r="QW2" s="425"/>
      <c r="QX2" s="425"/>
      <c r="QY2" s="425"/>
      <c r="QZ2" s="425"/>
      <c r="RA2" s="425"/>
      <c r="RB2" s="425"/>
      <c r="RC2" s="425"/>
      <c r="RD2" s="425"/>
      <c r="RE2" s="425"/>
      <c r="RF2" s="425"/>
      <c r="RG2" s="425"/>
      <c r="RH2" s="425"/>
      <c r="RI2" s="425"/>
      <c r="RJ2" s="425"/>
      <c r="RK2" s="425"/>
      <c r="RL2" s="425"/>
      <c r="RM2" s="425"/>
      <c r="RN2" s="425"/>
      <c r="RO2" s="425"/>
      <c r="RP2" s="425"/>
      <c r="RQ2" s="425"/>
      <c r="RR2" s="425"/>
      <c r="RS2" s="425"/>
      <c r="RT2" s="425"/>
      <c r="RU2" s="425"/>
      <c r="RV2" s="425"/>
      <c r="RW2" s="425"/>
      <c r="RX2" s="425"/>
      <c r="RY2" s="425"/>
      <c r="RZ2" s="425"/>
      <c r="SA2" s="425"/>
      <c r="SB2" s="425"/>
      <c r="SC2" s="425"/>
      <c r="SD2" s="425"/>
      <c r="SE2" s="425"/>
      <c r="SF2" s="425"/>
      <c r="SG2" s="425"/>
      <c r="SH2" s="425"/>
      <c r="SI2" s="425"/>
      <c r="SJ2" s="425"/>
      <c r="SK2" s="425"/>
      <c r="SL2" s="425"/>
      <c r="SM2" s="425"/>
      <c r="SN2" s="425"/>
      <c r="SO2" s="425"/>
      <c r="SP2" s="425"/>
      <c r="SQ2" s="425"/>
      <c r="SR2" s="425"/>
      <c r="SS2" s="425"/>
      <c r="ST2" s="425"/>
      <c r="SU2" s="425"/>
    </row>
    <row r="3" spans="1:515" hidden="1" x14ac:dyDescent="0.25">
      <c r="A3" s="424"/>
      <c r="B3" s="424"/>
      <c r="C3" s="424"/>
      <c r="D3" s="424"/>
      <c r="E3" s="424"/>
      <c r="F3" s="424"/>
      <c r="G3" s="413"/>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16">
        <v>2500</v>
      </c>
      <c r="AI3" s="416">
        <v>1900</v>
      </c>
      <c r="AJ3" s="416">
        <v>1650</v>
      </c>
      <c r="AK3" s="416">
        <v>1580</v>
      </c>
      <c r="AL3" s="416">
        <v>2250</v>
      </c>
      <c r="AM3" s="416">
        <v>1650</v>
      </c>
      <c r="AN3" s="416">
        <v>1400</v>
      </c>
      <c r="AO3" s="417">
        <v>1340</v>
      </c>
      <c r="AP3" s="417">
        <v>2000</v>
      </c>
      <c r="AQ3" s="417">
        <v>1400</v>
      </c>
      <c r="AR3" s="417">
        <v>1150</v>
      </c>
      <c r="AS3" s="417">
        <v>1100</v>
      </c>
      <c r="AT3" s="417">
        <v>1750</v>
      </c>
      <c r="AU3" s="417">
        <v>1150</v>
      </c>
      <c r="AV3" s="417">
        <v>900</v>
      </c>
      <c r="AW3" s="417">
        <v>860</v>
      </c>
      <c r="AX3" s="417">
        <v>1200</v>
      </c>
      <c r="AY3" s="418">
        <v>900</v>
      </c>
      <c r="AZ3" s="418">
        <v>650</v>
      </c>
      <c r="BA3" s="418">
        <v>620</v>
      </c>
      <c r="BB3" s="416">
        <f>+'Cuadro Resumen'!C213</f>
        <v>6045.3105000000005</v>
      </c>
      <c r="BC3" s="416">
        <f>+'Cuadro Resumen'!D213</f>
        <v>5571.1684999999998</v>
      </c>
      <c r="BD3" s="416">
        <f>+'Cuadro Resumen'!E213</f>
        <v>7112.13</v>
      </c>
      <c r="BE3" s="416">
        <f>+'Cuadro Resumen'!F213</f>
        <v>6637.9880000000003</v>
      </c>
      <c r="BF3" s="416">
        <f>+'Cuadro Resumen'!C214</f>
        <v>5334.0974999999999</v>
      </c>
      <c r="BG3" s="416">
        <f>+'Cuadro Resumen'!D214</f>
        <v>4859.9555</v>
      </c>
      <c r="BH3" s="416">
        <f>+'Cuadro Resumen'!E214</f>
        <v>6400.9170000000004</v>
      </c>
      <c r="BI3" s="416">
        <f>+'Cuadro Resumen'!F214</f>
        <v>5926.7750000000005</v>
      </c>
      <c r="BJ3" s="417">
        <f>+'Cuadro Resumen'!C215</f>
        <v>4622.8845000000001</v>
      </c>
      <c r="BK3" s="417">
        <f>+'Cuadro Resumen'!D215</f>
        <v>4267.2780000000002</v>
      </c>
      <c r="BL3" s="417">
        <f>+'Cuadro Resumen'!E215</f>
        <v>5689.7039999999997</v>
      </c>
      <c r="BM3" s="417">
        <f>+'Cuadro Resumen'!F215</f>
        <v>5215.5619999999999</v>
      </c>
      <c r="BN3" s="417">
        <f>+'Cuadro Resumen'!C216</f>
        <v>3911.6714999999999</v>
      </c>
      <c r="BO3" s="417">
        <f>+'Cuadro Resumen'!D216</f>
        <v>3556.0650000000001</v>
      </c>
      <c r="BP3" s="417">
        <f>+'Cuadro Resumen'!E216</f>
        <v>4978.491</v>
      </c>
      <c r="BQ3" s="417">
        <f>+'Cuadro Resumen'!F216</f>
        <v>4622.8845000000001</v>
      </c>
      <c r="BR3" s="417">
        <f>+'Cuadro Resumen'!C217</f>
        <v>3437.5295000000001</v>
      </c>
      <c r="BS3" s="417">
        <f>+'Cuadro Resumen'!D217</f>
        <v>3200.4585000000002</v>
      </c>
      <c r="BT3" s="417">
        <f>+'Cuadro Resumen'!E217</f>
        <v>4385.8135000000002</v>
      </c>
      <c r="BU3" s="417">
        <f>+'Cuadro Resumen'!F217</f>
        <v>4030.2069999999999</v>
      </c>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row>
    <row r="4" spans="1:515" ht="15.75" thickBot="1" x14ac:dyDescent="0.3">
      <c r="A4" s="424"/>
      <c r="B4" s="424"/>
      <c r="C4" s="424"/>
      <c r="D4" s="424"/>
      <c r="E4" s="424"/>
      <c r="F4" s="424"/>
      <c r="G4" s="413"/>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4"/>
      <c r="DQ4" s="424"/>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4"/>
      <c r="HF4" s="424"/>
      <c r="HG4" s="424"/>
      <c r="HH4" s="424"/>
      <c r="HI4" s="424"/>
      <c r="HJ4" s="424"/>
      <c r="HK4" s="424"/>
      <c r="HL4" s="424"/>
      <c r="HM4" s="424"/>
      <c r="HN4" s="424"/>
      <c r="HO4" s="424"/>
      <c r="HP4" s="424"/>
      <c r="HQ4" s="424"/>
      <c r="HR4" s="424"/>
      <c r="HS4" s="424"/>
      <c r="HT4" s="424"/>
      <c r="HU4" s="424"/>
      <c r="HV4" s="424"/>
      <c r="HW4" s="424"/>
      <c r="HX4" s="424"/>
      <c r="HY4" s="424"/>
      <c r="HZ4" s="424"/>
      <c r="IA4" s="424"/>
      <c r="IB4" s="424"/>
      <c r="IC4" s="424"/>
      <c r="ID4" s="424"/>
      <c r="IE4" s="424"/>
      <c r="IF4" s="424"/>
      <c r="IG4" s="424"/>
      <c r="IH4" s="424"/>
      <c r="II4" s="424"/>
      <c r="IJ4" s="424"/>
      <c r="IK4" s="424"/>
      <c r="IL4" s="424"/>
      <c r="IM4" s="424"/>
      <c r="IN4" s="424"/>
      <c r="IO4" s="424"/>
      <c r="IP4" s="424"/>
      <c r="IQ4" s="424"/>
      <c r="IR4" s="424"/>
      <c r="IS4" s="424"/>
      <c r="IT4" s="424"/>
      <c r="IU4" s="424"/>
      <c r="IV4" s="424"/>
      <c r="IW4" s="424"/>
      <c r="IX4" s="424"/>
      <c r="IY4" s="424"/>
      <c r="IZ4" s="424"/>
      <c r="JA4" s="424"/>
      <c r="JB4" s="424"/>
      <c r="JC4" s="424"/>
      <c r="JD4" s="424"/>
      <c r="JE4" s="424"/>
      <c r="JF4" s="424"/>
      <c r="JG4" s="424"/>
      <c r="JH4" s="424"/>
      <c r="JI4" s="424"/>
      <c r="JJ4" s="424"/>
      <c r="JK4" s="424"/>
      <c r="JL4" s="424"/>
      <c r="JM4" s="424"/>
      <c r="JN4" s="424"/>
      <c r="JO4" s="424"/>
      <c r="JP4" s="424"/>
      <c r="JQ4" s="424"/>
      <c r="JR4" s="424"/>
      <c r="JS4" s="424"/>
      <c r="JT4" s="424"/>
      <c r="JU4" s="424"/>
      <c r="JV4" s="424"/>
      <c r="JW4" s="424"/>
      <c r="JX4" s="424"/>
      <c r="JY4" s="424"/>
      <c r="JZ4" s="424"/>
      <c r="KA4" s="424"/>
      <c r="KB4" s="424"/>
      <c r="KC4" s="424"/>
      <c r="KD4" s="424"/>
      <c r="KE4" s="424"/>
      <c r="KF4" s="424"/>
      <c r="KG4" s="424"/>
      <c r="KH4" s="424"/>
      <c r="KI4" s="424"/>
      <c r="KJ4" s="424"/>
      <c r="KK4" s="424"/>
      <c r="KL4" s="424"/>
      <c r="KM4" s="424"/>
      <c r="KN4" s="424"/>
      <c r="KO4" s="424"/>
      <c r="KP4" s="424"/>
      <c r="KQ4" s="424"/>
      <c r="KR4" s="424"/>
      <c r="KS4" s="424"/>
      <c r="KT4" s="424"/>
      <c r="KU4" s="424"/>
      <c r="KV4" s="424"/>
      <c r="KW4" s="424"/>
      <c r="KX4" s="424"/>
      <c r="KY4" s="424"/>
      <c r="KZ4" s="424"/>
      <c r="LA4" s="424"/>
      <c r="LB4" s="424"/>
      <c r="LC4" s="424"/>
      <c r="LD4" s="424"/>
      <c r="LE4" s="424"/>
      <c r="LF4" s="424"/>
      <c r="LG4" s="424"/>
      <c r="LH4" s="424"/>
      <c r="LI4" s="424"/>
      <c r="LJ4" s="424"/>
      <c r="LK4" s="424"/>
      <c r="LL4" s="424"/>
      <c r="LM4" s="424"/>
      <c r="LN4" s="424"/>
      <c r="LO4" s="424"/>
      <c r="LP4" s="424"/>
      <c r="LQ4" s="424"/>
      <c r="LR4" s="424"/>
      <c r="LS4" s="424"/>
      <c r="LT4" s="424"/>
      <c r="LU4" s="424"/>
      <c r="LV4" s="424"/>
      <c r="LW4" s="424"/>
      <c r="LX4" s="424"/>
      <c r="LY4" s="424"/>
      <c r="LZ4" s="424"/>
      <c r="MA4" s="424"/>
      <c r="MB4" s="424"/>
      <c r="MC4" s="424"/>
      <c r="MD4" s="424"/>
      <c r="ME4" s="424"/>
      <c r="MF4" s="424"/>
      <c r="MG4" s="424"/>
      <c r="MH4" s="424"/>
      <c r="MI4" s="424"/>
      <c r="MJ4" s="424"/>
      <c r="MK4" s="424"/>
      <c r="ML4" s="424"/>
      <c r="MM4" s="424"/>
      <c r="MN4" s="424"/>
      <c r="MO4" s="424"/>
      <c r="MP4" s="424"/>
      <c r="MQ4" s="424"/>
      <c r="MR4" s="424"/>
      <c r="MS4" s="424"/>
      <c r="MT4" s="424"/>
      <c r="MU4" s="424"/>
      <c r="MV4" s="424"/>
      <c r="MW4" s="424"/>
      <c r="MX4" s="424"/>
      <c r="MY4" s="424"/>
      <c r="MZ4" s="424"/>
      <c r="NA4" s="424"/>
      <c r="NB4" s="424"/>
      <c r="NC4" s="424"/>
      <c r="ND4" s="424"/>
      <c r="NE4" s="424"/>
      <c r="NF4" s="424"/>
      <c r="NG4" s="424"/>
      <c r="NH4" s="424"/>
      <c r="NI4" s="424"/>
      <c r="NJ4" s="424"/>
      <c r="NK4" s="424"/>
      <c r="NL4" s="424"/>
      <c r="NM4" s="424"/>
      <c r="NN4" s="424"/>
      <c r="NO4" s="424"/>
      <c r="NP4" s="424"/>
      <c r="NQ4" s="424"/>
      <c r="NR4" s="424"/>
      <c r="NS4" s="424"/>
      <c r="NT4" s="424"/>
      <c r="NU4" s="424"/>
      <c r="NV4" s="424"/>
      <c r="NW4" s="424"/>
      <c r="NX4" s="424"/>
      <c r="NY4" s="424"/>
      <c r="NZ4" s="424"/>
      <c r="OA4" s="424"/>
      <c r="OB4" s="424"/>
      <c r="OC4" s="424"/>
      <c r="OD4" s="424"/>
      <c r="OE4" s="424"/>
      <c r="OF4" s="424"/>
      <c r="OG4" s="424"/>
      <c r="OH4" s="424"/>
      <c r="OI4" s="424"/>
      <c r="OJ4" s="424"/>
      <c r="OK4" s="424"/>
      <c r="OL4" s="424"/>
      <c r="OM4" s="424"/>
      <c r="ON4" s="424"/>
      <c r="OO4" s="424"/>
      <c r="OP4" s="424"/>
      <c r="OQ4" s="424"/>
      <c r="OR4" s="424"/>
      <c r="OS4" s="424"/>
      <c r="OT4" s="424"/>
      <c r="OU4" s="424"/>
      <c r="OV4" s="424"/>
      <c r="OW4" s="424"/>
      <c r="OX4" s="424"/>
      <c r="OY4" s="424"/>
      <c r="OZ4" s="424"/>
      <c r="PA4" s="424"/>
      <c r="PB4" s="424"/>
      <c r="PC4" s="424"/>
      <c r="PD4" s="424"/>
      <c r="PE4" s="424"/>
      <c r="PF4" s="424"/>
      <c r="PG4" s="424"/>
      <c r="PH4" s="424"/>
      <c r="PI4" s="424"/>
      <c r="PJ4" s="424"/>
      <c r="PK4" s="424"/>
      <c r="PL4" s="424"/>
      <c r="PM4" s="424"/>
      <c r="PN4" s="424"/>
      <c r="PO4" s="424"/>
      <c r="PP4" s="424"/>
      <c r="PQ4" s="424"/>
      <c r="PR4" s="424"/>
      <c r="PS4" s="424"/>
      <c r="PT4" s="424"/>
      <c r="PU4" s="424"/>
      <c r="PV4" s="424"/>
      <c r="PW4" s="424"/>
      <c r="PX4" s="424"/>
      <c r="PY4" s="424"/>
      <c r="PZ4" s="424"/>
      <c r="QA4" s="424"/>
      <c r="QB4" s="424"/>
      <c r="QC4" s="424"/>
      <c r="QD4" s="424"/>
      <c r="QE4" s="424"/>
      <c r="QF4" s="424"/>
      <c r="QG4" s="424"/>
      <c r="QH4" s="424"/>
      <c r="QI4" s="424"/>
      <c r="QJ4" s="424"/>
      <c r="QK4" s="424"/>
      <c r="QL4" s="424"/>
      <c r="QM4" s="424"/>
      <c r="QN4" s="424"/>
      <c r="QO4" s="424"/>
      <c r="QP4" s="424"/>
      <c r="QQ4" s="424"/>
      <c r="QR4" s="424"/>
      <c r="QS4" s="424"/>
      <c r="QT4" s="424"/>
      <c r="QU4" s="424"/>
      <c r="QV4" s="424"/>
      <c r="QW4" s="424"/>
      <c r="QX4" s="424"/>
      <c r="QY4" s="424"/>
      <c r="QZ4" s="424"/>
      <c r="RA4" s="424"/>
      <c r="RB4" s="424"/>
      <c r="RC4" s="424"/>
      <c r="RD4" s="424"/>
      <c r="RE4" s="424"/>
      <c r="RF4" s="424"/>
      <c r="RG4" s="424"/>
      <c r="RH4" s="424"/>
      <c r="RI4" s="424"/>
      <c r="RJ4" s="424"/>
      <c r="RK4" s="424"/>
      <c r="RL4" s="424"/>
      <c r="RM4" s="424"/>
      <c r="RN4" s="424"/>
      <c r="RO4" s="424"/>
      <c r="RP4" s="424"/>
      <c r="RQ4" s="424"/>
      <c r="RR4" s="424"/>
      <c r="RS4" s="424"/>
      <c r="RT4" s="424"/>
      <c r="RU4" s="424"/>
      <c r="RV4" s="424"/>
      <c r="RW4" s="424"/>
      <c r="RX4" s="424"/>
      <c r="RY4" s="424"/>
      <c r="RZ4" s="424"/>
      <c r="SA4" s="424"/>
      <c r="SB4" s="424"/>
      <c r="SC4" s="424"/>
      <c r="SD4" s="424"/>
      <c r="SE4" s="424"/>
      <c r="SF4" s="424"/>
      <c r="SG4" s="424"/>
      <c r="SH4" s="424"/>
      <c r="SI4" s="424"/>
      <c r="SJ4" s="424"/>
      <c r="SK4" s="424"/>
      <c r="SL4" s="424"/>
      <c r="SM4" s="424"/>
      <c r="SN4" s="424"/>
      <c r="SO4" s="424"/>
      <c r="SP4" s="424"/>
      <c r="SQ4" s="424"/>
      <c r="SR4" s="424"/>
      <c r="SS4" s="424"/>
      <c r="ST4" s="424"/>
      <c r="SU4" s="424"/>
    </row>
    <row r="5" spans="1:515" ht="53.25" thickBot="1" x14ac:dyDescent="0.3">
      <c r="A5" s="424"/>
      <c r="B5" s="424"/>
      <c r="C5" s="86" t="s">
        <v>1342</v>
      </c>
      <c r="D5" s="192">
        <f>SUMIF(C:C,$C$10,D:D)</f>
        <v>0</v>
      </c>
      <c r="E5" s="424"/>
      <c r="F5" s="424"/>
      <c r="G5" s="413"/>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4"/>
      <c r="DV5" s="424"/>
      <c r="DW5" s="424"/>
      <c r="DX5" s="424"/>
      <c r="DY5" s="424"/>
      <c r="DZ5" s="424"/>
      <c r="EA5" s="424"/>
      <c r="EB5" s="424"/>
      <c r="EC5" s="424"/>
      <c r="ED5" s="424"/>
      <c r="EE5" s="424"/>
      <c r="EF5" s="424"/>
      <c r="EG5" s="424"/>
      <c r="EH5" s="424"/>
      <c r="EI5" s="424"/>
      <c r="EJ5" s="424"/>
      <c r="EK5" s="424"/>
      <c r="EL5" s="424"/>
      <c r="EM5" s="424"/>
      <c r="EN5" s="424"/>
      <c r="EO5" s="424"/>
      <c r="EP5" s="424"/>
      <c r="EQ5" s="424"/>
      <c r="ER5" s="424"/>
      <c r="ES5" s="424"/>
      <c r="ET5" s="424"/>
      <c r="EU5" s="424"/>
      <c r="EV5" s="424"/>
      <c r="EW5" s="424"/>
      <c r="EX5" s="424"/>
      <c r="EY5" s="424"/>
      <c r="EZ5" s="424"/>
      <c r="FA5" s="424"/>
      <c r="FB5" s="424"/>
      <c r="FC5" s="424"/>
      <c r="FD5" s="424"/>
      <c r="FE5" s="424"/>
      <c r="FF5" s="424"/>
      <c r="FG5" s="424"/>
      <c r="FH5" s="424"/>
      <c r="FI5" s="424"/>
      <c r="FJ5" s="424"/>
      <c r="FK5" s="424"/>
      <c r="FL5" s="424"/>
      <c r="FM5" s="424"/>
      <c r="FN5" s="424"/>
      <c r="FO5" s="424"/>
      <c r="FP5" s="424"/>
      <c r="FQ5" s="424"/>
      <c r="FR5" s="424"/>
      <c r="FS5" s="424"/>
      <c r="FT5" s="424"/>
      <c r="FU5" s="424"/>
      <c r="FV5" s="424"/>
      <c r="FW5" s="424"/>
      <c r="FX5" s="424"/>
      <c r="FY5" s="424"/>
      <c r="FZ5" s="424"/>
      <c r="GA5" s="424"/>
      <c r="GB5" s="424"/>
      <c r="GC5" s="424"/>
      <c r="GD5" s="424"/>
      <c r="GE5" s="424"/>
      <c r="GF5" s="424"/>
      <c r="GG5" s="424"/>
      <c r="GH5" s="424"/>
      <c r="GI5" s="424"/>
      <c r="GJ5" s="424"/>
      <c r="GK5" s="424"/>
      <c r="GL5" s="424"/>
      <c r="GM5" s="424"/>
      <c r="GN5" s="424"/>
      <c r="GO5" s="424"/>
      <c r="GP5" s="424"/>
      <c r="GQ5" s="424"/>
      <c r="GR5" s="424"/>
      <c r="GS5" s="424"/>
      <c r="GT5" s="424"/>
      <c r="GU5" s="424"/>
      <c r="GV5" s="424"/>
      <c r="GW5" s="424"/>
      <c r="GX5" s="424"/>
      <c r="GY5" s="424"/>
      <c r="GZ5" s="424"/>
      <c r="HA5" s="424"/>
      <c r="HB5" s="424"/>
      <c r="HC5" s="424"/>
      <c r="HD5" s="424"/>
      <c r="HE5" s="424"/>
      <c r="HF5" s="424"/>
      <c r="HG5" s="424"/>
      <c r="HH5" s="424"/>
      <c r="HI5" s="424"/>
      <c r="HJ5" s="424"/>
      <c r="HK5" s="424"/>
      <c r="HL5" s="424"/>
      <c r="HM5" s="424"/>
      <c r="HN5" s="424"/>
      <c r="HO5" s="424"/>
      <c r="HP5" s="424"/>
      <c r="HQ5" s="424"/>
      <c r="HR5" s="424"/>
      <c r="HS5" s="424"/>
      <c r="HT5" s="424"/>
      <c r="HU5" s="424"/>
      <c r="HV5" s="424"/>
      <c r="HW5" s="424"/>
      <c r="HX5" s="424"/>
      <c r="HY5" s="424"/>
      <c r="HZ5" s="424"/>
      <c r="IA5" s="424"/>
      <c r="IB5" s="424"/>
      <c r="IC5" s="424"/>
      <c r="ID5" s="424"/>
      <c r="IE5" s="424"/>
      <c r="IF5" s="424"/>
      <c r="IG5" s="424"/>
      <c r="IH5" s="424"/>
      <c r="II5" s="424"/>
      <c r="IJ5" s="424"/>
      <c r="IK5" s="424"/>
      <c r="IL5" s="424"/>
      <c r="IM5" s="424"/>
      <c r="IN5" s="424"/>
      <c r="IO5" s="424"/>
      <c r="IP5" s="424"/>
      <c r="IQ5" s="424"/>
      <c r="IR5" s="424"/>
      <c r="IS5" s="424"/>
      <c r="IT5" s="424"/>
      <c r="IU5" s="424"/>
      <c r="IV5" s="424"/>
      <c r="IW5" s="424"/>
      <c r="IX5" s="424"/>
      <c r="IY5" s="424"/>
      <c r="IZ5" s="424"/>
      <c r="JA5" s="424"/>
      <c r="JB5" s="424"/>
      <c r="JC5" s="424"/>
      <c r="JD5" s="424"/>
      <c r="JE5" s="424"/>
      <c r="JF5" s="424"/>
      <c r="JG5" s="424"/>
      <c r="JH5" s="424"/>
      <c r="JI5" s="424"/>
      <c r="JJ5" s="424"/>
      <c r="JK5" s="424"/>
      <c r="JL5" s="424"/>
      <c r="JM5" s="424"/>
      <c r="JN5" s="424"/>
      <c r="JO5" s="424"/>
      <c r="JP5" s="424"/>
      <c r="JQ5" s="424"/>
      <c r="JR5" s="424"/>
      <c r="JS5" s="424"/>
      <c r="JT5" s="424"/>
      <c r="JU5" s="424"/>
      <c r="JV5" s="424"/>
      <c r="JW5" s="424"/>
      <c r="JX5" s="424"/>
      <c r="JY5" s="424"/>
      <c r="JZ5" s="424"/>
      <c r="KA5" s="424"/>
      <c r="KB5" s="424"/>
      <c r="KC5" s="424"/>
      <c r="KD5" s="424"/>
      <c r="KE5" s="424"/>
      <c r="KF5" s="424"/>
      <c r="KG5" s="424"/>
      <c r="KH5" s="424"/>
      <c r="KI5" s="424"/>
      <c r="KJ5" s="424"/>
      <c r="KK5" s="424"/>
      <c r="KL5" s="424"/>
      <c r="KM5" s="424"/>
      <c r="KN5" s="424"/>
      <c r="KO5" s="424"/>
      <c r="KP5" s="424"/>
      <c r="KQ5" s="424"/>
      <c r="KR5" s="424"/>
      <c r="KS5" s="424"/>
      <c r="KT5" s="424"/>
      <c r="KU5" s="424"/>
      <c r="KV5" s="424"/>
      <c r="KW5" s="424"/>
      <c r="KX5" s="424"/>
      <c r="KY5" s="424"/>
      <c r="KZ5" s="424"/>
      <c r="LA5" s="424"/>
      <c r="LB5" s="424"/>
      <c r="LC5" s="424"/>
      <c r="LD5" s="424"/>
      <c r="LE5" s="424"/>
      <c r="LF5" s="424"/>
      <c r="LG5" s="424"/>
      <c r="LH5" s="424"/>
      <c r="LI5" s="424"/>
      <c r="LJ5" s="424"/>
      <c r="LK5" s="424"/>
      <c r="LL5" s="424"/>
      <c r="LM5" s="424"/>
      <c r="LN5" s="424"/>
      <c r="LO5" s="424"/>
      <c r="LP5" s="424"/>
      <c r="LQ5" s="424"/>
      <c r="LR5" s="424"/>
      <c r="LS5" s="424"/>
      <c r="LT5" s="424"/>
      <c r="LU5" s="424"/>
      <c r="LV5" s="424"/>
      <c r="LW5" s="424"/>
      <c r="LX5" s="424"/>
      <c r="LY5" s="424"/>
      <c r="LZ5" s="424"/>
      <c r="MA5" s="424"/>
      <c r="MB5" s="424"/>
      <c r="MC5" s="424"/>
      <c r="MD5" s="424"/>
      <c r="ME5" s="424"/>
      <c r="MF5" s="424"/>
      <c r="MG5" s="424"/>
      <c r="MH5" s="424"/>
      <c r="MI5" s="424"/>
      <c r="MJ5" s="424"/>
      <c r="MK5" s="424"/>
      <c r="ML5" s="424"/>
      <c r="MM5" s="424"/>
      <c r="MN5" s="424"/>
      <c r="MO5" s="424"/>
      <c r="MP5" s="424"/>
      <c r="MQ5" s="424"/>
      <c r="MR5" s="424"/>
      <c r="MS5" s="424"/>
      <c r="MT5" s="424"/>
      <c r="MU5" s="424"/>
      <c r="MV5" s="424"/>
      <c r="MW5" s="424"/>
      <c r="MX5" s="424"/>
      <c r="MY5" s="424"/>
      <c r="MZ5" s="424"/>
      <c r="NA5" s="424"/>
      <c r="NB5" s="424"/>
      <c r="NC5" s="424"/>
      <c r="ND5" s="424"/>
      <c r="NE5" s="424"/>
      <c r="NF5" s="424"/>
      <c r="NG5" s="424"/>
      <c r="NH5" s="424"/>
      <c r="NI5" s="424"/>
      <c r="NJ5" s="424"/>
      <c r="NK5" s="424"/>
      <c r="NL5" s="424"/>
      <c r="NM5" s="424"/>
      <c r="NN5" s="424"/>
      <c r="NO5" s="424"/>
      <c r="NP5" s="424"/>
      <c r="NQ5" s="424"/>
      <c r="NR5" s="424"/>
      <c r="NS5" s="424"/>
      <c r="NT5" s="424"/>
      <c r="NU5" s="424"/>
      <c r="NV5" s="424"/>
      <c r="NW5" s="424"/>
      <c r="NX5" s="424"/>
      <c r="NY5" s="424"/>
      <c r="NZ5" s="424"/>
      <c r="OA5" s="424"/>
      <c r="OB5" s="424"/>
      <c r="OC5" s="424"/>
      <c r="OD5" s="424"/>
      <c r="OE5" s="424"/>
      <c r="OF5" s="424"/>
      <c r="OG5" s="424"/>
      <c r="OH5" s="424"/>
      <c r="OI5" s="424"/>
      <c r="OJ5" s="424"/>
      <c r="OK5" s="424"/>
      <c r="OL5" s="424"/>
      <c r="OM5" s="424"/>
      <c r="ON5" s="424"/>
      <c r="OO5" s="424"/>
      <c r="OP5" s="424"/>
      <c r="OQ5" s="424"/>
      <c r="OR5" s="424"/>
      <c r="OS5" s="424"/>
      <c r="OT5" s="424"/>
      <c r="OU5" s="424"/>
      <c r="OV5" s="424"/>
      <c r="OW5" s="424"/>
      <c r="OX5" s="424"/>
      <c r="OY5" s="424"/>
      <c r="OZ5" s="424"/>
      <c r="PA5" s="424"/>
      <c r="PB5" s="424"/>
      <c r="PC5" s="424"/>
      <c r="PD5" s="424"/>
      <c r="PE5" s="424"/>
      <c r="PF5" s="424"/>
      <c r="PG5" s="424"/>
      <c r="PH5" s="424"/>
      <c r="PI5" s="424"/>
      <c r="PJ5" s="424"/>
      <c r="PK5" s="424"/>
      <c r="PL5" s="424"/>
      <c r="PM5" s="424"/>
      <c r="PN5" s="424"/>
      <c r="PO5" s="424"/>
      <c r="PP5" s="424"/>
      <c r="PQ5" s="424"/>
      <c r="PR5" s="424"/>
      <c r="PS5" s="424"/>
      <c r="PT5" s="424"/>
      <c r="PU5" s="424"/>
      <c r="PV5" s="424"/>
      <c r="PW5" s="424"/>
      <c r="PX5" s="424"/>
      <c r="PY5" s="424"/>
      <c r="PZ5" s="424"/>
      <c r="QA5" s="424"/>
      <c r="QB5" s="424"/>
      <c r="QC5" s="424"/>
      <c r="QD5" s="424"/>
      <c r="QE5" s="424"/>
      <c r="QF5" s="424"/>
      <c r="QG5" s="424"/>
      <c r="QH5" s="424"/>
      <c r="QI5" s="424"/>
      <c r="QJ5" s="424"/>
      <c r="QK5" s="424"/>
      <c r="QL5" s="424"/>
      <c r="QM5" s="424"/>
      <c r="QN5" s="424"/>
      <c r="QO5" s="424"/>
      <c r="QP5" s="424"/>
      <c r="QQ5" s="424"/>
      <c r="QR5" s="424"/>
      <c r="QS5" s="424"/>
      <c r="QT5" s="424"/>
      <c r="QU5" s="424"/>
      <c r="QV5" s="424"/>
      <c r="QW5" s="424"/>
      <c r="QX5" s="424"/>
      <c r="QY5" s="424"/>
      <c r="QZ5" s="424"/>
      <c r="RA5" s="424"/>
      <c r="RB5" s="424"/>
      <c r="RC5" s="424"/>
      <c r="RD5" s="424"/>
      <c r="RE5" s="424"/>
      <c r="RF5" s="424"/>
      <c r="RG5" s="424"/>
      <c r="RH5" s="424"/>
      <c r="RI5" s="424"/>
      <c r="RJ5" s="424"/>
      <c r="RK5" s="424"/>
      <c r="RL5" s="424"/>
      <c r="RM5" s="424"/>
      <c r="RN5" s="424"/>
      <c r="RO5" s="424"/>
      <c r="RP5" s="424"/>
      <c r="RQ5" s="424"/>
      <c r="RR5" s="424"/>
      <c r="RS5" s="424"/>
      <c r="RT5" s="424"/>
      <c r="RU5" s="424"/>
      <c r="RV5" s="424"/>
      <c r="RW5" s="424"/>
      <c r="RX5" s="424"/>
      <c r="RY5" s="424"/>
      <c r="RZ5" s="424"/>
      <c r="SA5" s="424"/>
      <c r="SB5" s="424"/>
      <c r="SC5" s="424"/>
      <c r="SD5" s="424"/>
      <c r="SE5" s="424"/>
      <c r="SF5" s="424"/>
      <c r="SG5" s="424"/>
      <c r="SH5" s="424"/>
      <c r="SI5" s="424"/>
      <c r="SJ5" s="424"/>
      <c r="SK5" s="424"/>
      <c r="SL5" s="424"/>
      <c r="SM5" s="424"/>
      <c r="SN5" s="424"/>
      <c r="SO5" s="424"/>
      <c r="SP5" s="424"/>
      <c r="SQ5" s="424"/>
      <c r="SR5" s="424"/>
      <c r="SS5" s="424"/>
      <c r="ST5" s="424"/>
      <c r="SU5" s="424"/>
    </row>
    <row r="6" spans="1:515" x14ac:dyDescent="0.25">
      <c r="A6" s="424"/>
      <c r="B6" s="424"/>
      <c r="C6" s="104"/>
      <c r="D6" s="104"/>
      <c r="E6" s="104"/>
      <c r="F6" s="104"/>
      <c r="G6" s="77"/>
      <c r="H6" s="104"/>
      <c r="I6" s="10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4"/>
      <c r="DU6" s="424"/>
      <c r="DV6" s="424"/>
      <c r="DW6" s="424"/>
      <c r="DX6" s="424"/>
      <c r="DY6" s="424"/>
      <c r="DZ6" s="424"/>
      <c r="EA6" s="424"/>
      <c r="EB6" s="424"/>
      <c r="EC6" s="424"/>
      <c r="ED6" s="424"/>
      <c r="EE6" s="424"/>
      <c r="EF6" s="424"/>
      <c r="EG6" s="424"/>
      <c r="EH6" s="424"/>
      <c r="EI6" s="424"/>
      <c r="EJ6" s="424"/>
      <c r="EK6" s="424"/>
      <c r="EL6" s="424"/>
      <c r="EM6" s="424"/>
      <c r="EN6" s="424"/>
      <c r="EO6" s="424"/>
      <c r="EP6" s="424"/>
      <c r="EQ6" s="424"/>
      <c r="ER6" s="424"/>
      <c r="ES6" s="424"/>
      <c r="ET6" s="424"/>
      <c r="EU6" s="424"/>
      <c r="EV6" s="424"/>
      <c r="EW6" s="424"/>
      <c r="EX6" s="424"/>
      <c r="EY6" s="424"/>
      <c r="EZ6" s="424"/>
      <c r="FA6" s="424"/>
      <c r="FB6" s="424"/>
      <c r="FC6" s="424"/>
      <c r="FD6" s="424"/>
      <c r="FE6" s="424"/>
      <c r="FF6" s="424"/>
      <c r="FG6" s="424"/>
      <c r="FH6" s="424"/>
      <c r="FI6" s="424"/>
      <c r="FJ6" s="424"/>
      <c r="FK6" s="424"/>
      <c r="FL6" s="424"/>
      <c r="FM6" s="424"/>
      <c r="FN6" s="424"/>
      <c r="FO6" s="424"/>
      <c r="FP6" s="424"/>
      <c r="FQ6" s="424"/>
      <c r="FR6" s="424"/>
      <c r="FS6" s="424"/>
      <c r="FT6" s="424"/>
      <c r="FU6" s="424"/>
      <c r="FV6" s="424"/>
      <c r="FW6" s="424"/>
      <c r="FX6" s="424"/>
      <c r="FY6" s="424"/>
      <c r="FZ6" s="424"/>
      <c r="GA6" s="424"/>
      <c r="GB6" s="424"/>
      <c r="GC6" s="424"/>
      <c r="GD6" s="424"/>
      <c r="GE6" s="424"/>
      <c r="GF6" s="424"/>
      <c r="GG6" s="424"/>
      <c r="GH6" s="424"/>
      <c r="GI6" s="424"/>
      <c r="GJ6" s="424"/>
      <c r="GK6" s="424"/>
      <c r="GL6" s="424"/>
      <c r="GM6" s="424"/>
      <c r="GN6" s="424"/>
      <c r="GO6" s="424"/>
      <c r="GP6" s="424"/>
      <c r="GQ6" s="424"/>
      <c r="GR6" s="424"/>
      <c r="GS6" s="424"/>
      <c r="GT6" s="424"/>
      <c r="GU6" s="424"/>
      <c r="GV6" s="424"/>
      <c r="GW6" s="424"/>
      <c r="GX6" s="424"/>
      <c r="GY6" s="424"/>
      <c r="GZ6" s="424"/>
      <c r="HA6" s="424"/>
      <c r="HB6" s="424"/>
      <c r="HC6" s="424"/>
      <c r="HD6" s="424"/>
      <c r="HE6" s="424"/>
      <c r="HF6" s="424"/>
      <c r="HG6" s="424"/>
      <c r="HH6" s="424"/>
      <c r="HI6" s="424"/>
      <c r="HJ6" s="424"/>
      <c r="HK6" s="424"/>
      <c r="HL6" s="424"/>
      <c r="HM6" s="424"/>
      <c r="HN6" s="424"/>
      <c r="HO6" s="424"/>
      <c r="HP6" s="424"/>
      <c r="HQ6" s="424"/>
      <c r="HR6" s="424"/>
      <c r="HS6" s="424"/>
      <c r="HT6" s="424"/>
      <c r="HU6" s="424"/>
      <c r="HV6" s="424"/>
      <c r="HW6" s="424"/>
      <c r="HX6" s="424"/>
      <c r="HY6" s="424"/>
      <c r="HZ6" s="424"/>
      <c r="IA6" s="424"/>
      <c r="IB6" s="424"/>
      <c r="IC6" s="424"/>
      <c r="ID6" s="424"/>
      <c r="IE6" s="424"/>
      <c r="IF6" s="424"/>
      <c r="IG6" s="424"/>
      <c r="IH6" s="424"/>
      <c r="II6" s="424"/>
      <c r="IJ6" s="424"/>
      <c r="IK6" s="424"/>
      <c r="IL6" s="424"/>
      <c r="IM6" s="424"/>
      <c r="IN6" s="424"/>
      <c r="IO6" s="424"/>
      <c r="IP6" s="424"/>
      <c r="IQ6" s="424"/>
      <c r="IR6" s="424"/>
      <c r="IS6" s="424"/>
      <c r="IT6" s="424"/>
      <c r="IU6" s="424"/>
      <c r="IV6" s="424"/>
      <c r="IW6" s="424"/>
      <c r="IX6" s="424"/>
      <c r="IY6" s="424"/>
      <c r="IZ6" s="424"/>
      <c r="JA6" s="424"/>
      <c r="JB6" s="424"/>
      <c r="JC6" s="424"/>
      <c r="JD6" s="424"/>
      <c r="JE6" s="424"/>
      <c r="JF6" s="424"/>
      <c r="JG6" s="424"/>
      <c r="JH6" s="424"/>
      <c r="JI6" s="424"/>
      <c r="JJ6" s="424"/>
      <c r="JK6" s="424"/>
      <c r="JL6" s="424"/>
      <c r="JM6" s="424"/>
      <c r="JN6" s="424"/>
      <c r="JO6" s="424"/>
      <c r="JP6" s="424"/>
      <c r="JQ6" s="424"/>
      <c r="JR6" s="424"/>
      <c r="JS6" s="424"/>
      <c r="JT6" s="424"/>
      <c r="JU6" s="424"/>
      <c r="JV6" s="424"/>
      <c r="JW6" s="424"/>
      <c r="JX6" s="424"/>
      <c r="JY6" s="424"/>
      <c r="JZ6" s="424"/>
      <c r="KA6" s="424"/>
      <c r="KB6" s="424"/>
      <c r="KC6" s="424"/>
      <c r="KD6" s="424"/>
      <c r="KE6" s="424"/>
      <c r="KF6" s="424"/>
      <c r="KG6" s="424"/>
      <c r="KH6" s="424"/>
      <c r="KI6" s="424"/>
      <c r="KJ6" s="424"/>
      <c r="KK6" s="424"/>
      <c r="KL6" s="424"/>
      <c r="KM6" s="424"/>
      <c r="KN6" s="424"/>
      <c r="KO6" s="424"/>
      <c r="KP6" s="424"/>
      <c r="KQ6" s="424"/>
      <c r="KR6" s="424"/>
      <c r="KS6" s="424"/>
      <c r="KT6" s="424"/>
      <c r="KU6" s="424"/>
      <c r="KV6" s="424"/>
      <c r="KW6" s="424"/>
      <c r="KX6" s="424"/>
      <c r="KY6" s="424"/>
      <c r="KZ6" s="424"/>
      <c r="LA6" s="424"/>
      <c r="LB6" s="424"/>
      <c r="LC6" s="424"/>
      <c r="LD6" s="424"/>
      <c r="LE6" s="424"/>
      <c r="LF6" s="424"/>
      <c r="LG6" s="424"/>
      <c r="LH6" s="424"/>
      <c r="LI6" s="424"/>
      <c r="LJ6" s="424"/>
      <c r="LK6" s="424"/>
      <c r="LL6" s="424"/>
      <c r="LM6" s="424"/>
      <c r="LN6" s="424"/>
      <c r="LO6" s="424"/>
      <c r="LP6" s="424"/>
      <c r="LQ6" s="424"/>
      <c r="LR6" s="424"/>
      <c r="LS6" s="424"/>
      <c r="LT6" s="424"/>
      <c r="LU6" s="424"/>
      <c r="LV6" s="424"/>
      <c r="LW6" s="424"/>
      <c r="LX6" s="424"/>
      <c r="LY6" s="424"/>
      <c r="LZ6" s="424"/>
      <c r="MA6" s="424"/>
      <c r="MB6" s="424"/>
      <c r="MC6" s="424"/>
      <c r="MD6" s="424"/>
      <c r="ME6" s="424"/>
      <c r="MF6" s="424"/>
      <c r="MG6" s="424"/>
      <c r="MH6" s="424"/>
      <c r="MI6" s="424"/>
      <c r="MJ6" s="424"/>
      <c r="MK6" s="424"/>
      <c r="ML6" s="424"/>
      <c r="MM6" s="424"/>
      <c r="MN6" s="424"/>
      <c r="MO6" s="424"/>
      <c r="MP6" s="424"/>
      <c r="MQ6" s="424"/>
      <c r="MR6" s="424"/>
      <c r="MS6" s="424"/>
      <c r="MT6" s="424"/>
      <c r="MU6" s="424"/>
      <c r="MV6" s="424"/>
      <c r="MW6" s="424"/>
      <c r="MX6" s="424"/>
      <c r="MY6" s="424"/>
      <c r="MZ6" s="424"/>
      <c r="NA6" s="424"/>
      <c r="NB6" s="424"/>
      <c r="NC6" s="424"/>
      <c r="ND6" s="424"/>
      <c r="NE6" s="424"/>
      <c r="NF6" s="424"/>
      <c r="NG6" s="424"/>
      <c r="NH6" s="424"/>
      <c r="NI6" s="424"/>
      <c r="NJ6" s="424"/>
      <c r="NK6" s="424"/>
      <c r="NL6" s="424"/>
      <c r="NM6" s="424"/>
      <c r="NN6" s="424"/>
      <c r="NO6" s="424"/>
      <c r="NP6" s="424"/>
      <c r="NQ6" s="424"/>
      <c r="NR6" s="424"/>
      <c r="NS6" s="424"/>
      <c r="NT6" s="424"/>
      <c r="NU6" s="424"/>
      <c r="NV6" s="424"/>
      <c r="NW6" s="424"/>
      <c r="NX6" s="424"/>
      <c r="NY6" s="424"/>
      <c r="NZ6" s="424"/>
      <c r="OA6" s="424"/>
      <c r="OB6" s="424"/>
      <c r="OC6" s="424"/>
      <c r="OD6" s="424"/>
      <c r="OE6" s="424"/>
      <c r="OF6" s="424"/>
      <c r="OG6" s="424"/>
      <c r="OH6" s="424"/>
      <c r="OI6" s="424"/>
      <c r="OJ6" s="424"/>
      <c r="OK6" s="424"/>
      <c r="OL6" s="424"/>
      <c r="OM6" s="424"/>
      <c r="ON6" s="424"/>
      <c r="OO6" s="424"/>
      <c r="OP6" s="424"/>
      <c r="OQ6" s="424"/>
      <c r="OR6" s="424"/>
      <c r="OS6" s="424"/>
      <c r="OT6" s="424"/>
      <c r="OU6" s="424"/>
      <c r="OV6" s="424"/>
      <c r="OW6" s="424"/>
      <c r="OX6" s="424"/>
      <c r="OY6" s="424"/>
      <c r="OZ6" s="424"/>
      <c r="PA6" s="424"/>
      <c r="PB6" s="424"/>
      <c r="PC6" s="424"/>
      <c r="PD6" s="424"/>
      <c r="PE6" s="424"/>
      <c r="PF6" s="424"/>
      <c r="PG6" s="424"/>
      <c r="PH6" s="424"/>
      <c r="PI6" s="424"/>
      <c r="PJ6" s="424"/>
      <c r="PK6" s="424"/>
      <c r="PL6" s="424"/>
      <c r="PM6" s="424"/>
      <c r="PN6" s="424"/>
      <c r="PO6" s="424"/>
      <c r="PP6" s="424"/>
      <c r="PQ6" s="424"/>
      <c r="PR6" s="424"/>
      <c r="PS6" s="424"/>
      <c r="PT6" s="424"/>
      <c r="PU6" s="424"/>
      <c r="PV6" s="424"/>
      <c r="PW6" s="424"/>
      <c r="PX6" s="424"/>
      <c r="PY6" s="424"/>
      <c r="PZ6" s="424"/>
      <c r="QA6" s="424"/>
      <c r="QB6" s="424"/>
      <c r="QC6" s="424"/>
      <c r="QD6" s="424"/>
      <c r="QE6" s="424"/>
      <c r="QF6" s="424"/>
      <c r="QG6" s="424"/>
      <c r="QH6" s="424"/>
      <c r="QI6" s="424"/>
      <c r="QJ6" s="424"/>
      <c r="QK6" s="424"/>
      <c r="QL6" s="424"/>
      <c r="QM6" s="424"/>
      <c r="QN6" s="424"/>
      <c r="QO6" s="424"/>
      <c r="QP6" s="424"/>
      <c r="QQ6" s="424"/>
      <c r="QR6" s="424"/>
      <c r="QS6" s="424"/>
      <c r="QT6" s="424"/>
      <c r="QU6" s="424"/>
      <c r="QV6" s="424"/>
      <c r="QW6" s="424"/>
      <c r="QX6" s="424"/>
      <c r="QY6" s="424"/>
      <c r="QZ6" s="424"/>
      <c r="RA6" s="424"/>
      <c r="RB6" s="424"/>
      <c r="RC6" s="424"/>
      <c r="RD6" s="424"/>
      <c r="RE6" s="424"/>
      <c r="RF6" s="424"/>
      <c r="RG6" s="424"/>
      <c r="RH6" s="424"/>
      <c r="RI6" s="424"/>
      <c r="RJ6" s="424"/>
      <c r="RK6" s="424"/>
      <c r="RL6" s="424"/>
      <c r="RM6" s="424"/>
      <c r="RN6" s="424"/>
      <c r="RO6" s="424"/>
      <c r="RP6" s="424"/>
      <c r="RQ6" s="424"/>
      <c r="RR6" s="424"/>
      <c r="RS6" s="424"/>
      <c r="RT6" s="424"/>
      <c r="RU6" s="424"/>
      <c r="RV6" s="424"/>
      <c r="RW6" s="424"/>
      <c r="RX6" s="424"/>
      <c r="RY6" s="424"/>
      <c r="RZ6" s="424"/>
      <c r="SA6" s="424"/>
      <c r="SB6" s="424"/>
      <c r="SC6" s="424"/>
      <c r="SD6" s="424"/>
      <c r="SE6" s="424"/>
      <c r="SF6" s="424"/>
      <c r="SG6" s="424"/>
      <c r="SH6" s="424"/>
      <c r="SI6" s="424"/>
      <c r="SJ6" s="424"/>
      <c r="SK6" s="424"/>
      <c r="SL6" s="424"/>
      <c r="SM6" s="424"/>
      <c r="SN6" s="424"/>
      <c r="SO6" s="424"/>
      <c r="SP6" s="424"/>
      <c r="SQ6" s="424"/>
      <c r="SR6" s="424"/>
      <c r="SS6" s="424"/>
      <c r="ST6" s="424"/>
      <c r="SU6" s="424"/>
    </row>
    <row r="7" spans="1:515" x14ac:dyDescent="0.25">
      <c r="A7" s="424"/>
      <c r="B7" s="424"/>
      <c r="C7" s="104"/>
      <c r="D7" s="104"/>
      <c r="E7" s="104"/>
      <c r="F7" s="104"/>
      <c r="G7" s="77"/>
      <c r="H7" s="104"/>
      <c r="I7" s="10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24"/>
      <c r="ES7" s="424"/>
      <c r="ET7" s="424"/>
      <c r="EU7" s="424"/>
      <c r="EV7" s="424"/>
      <c r="EW7" s="424"/>
      <c r="EX7" s="424"/>
      <c r="EY7" s="424"/>
      <c r="EZ7" s="424"/>
      <c r="FA7" s="424"/>
      <c r="FB7" s="424"/>
      <c r="FC7" s="424"/>
      <c r="FD7" s="424"/>
      <c r="FE7" s="424"/>
      <c r="FF7" s="424"/>
      <c r="FG7" s="424"/>
      <c r="FH7" s="424"/>
      <c r="FI7" s="424"/>
      <c r="FJ7" s="424"/>
      <c r="FK7" s="424"/>
      <c r="FL7" s="424"/>
      <c r="FM7" s="424"/>
      <c r="FN7" s="424"/>
      <c r="FO7" s="424"/>
      <c r="FP7" s="424"/>
      <c r="FQ7" s="424"/>
      <c r="FR7" s="424"/>
      <c r="FS7" s="424"/>
      <c r="FT7" s="424"/>
      <c r="FU7" s="424"/>
      <c r="FV7" s="424"/>
      <c r="FW7" s="424"/>
      <c r="FX7" s="424"/>
      <c r="FY7" s="424"/>
      <c r="FZ7" s="424"/>
      <c r="GA7" s="424"/>
      <c r="GB7" s="424"/>
      <c r="GC7" s="424"/>
      <c r="GD7" s="424"/>
      <c r="GE7" s="424"/>
      <c r="GF7" s="424"/>
      <c r="GG7" s="424"/>
      <c r="GH7" s="424"/>
      <c r="GI7" s="424"/>
      <c r="GJ7" s="424"/>
      <c r="GK7" s="424"/>
      <c r="GL7" s="424"/>
      <c r="GM7" s="424"/>
      <c r="GN7" s="424"/>
      <c r="GO7" s="424"/>
      <c r="GP7" s="424"/>
      <c r="GQ7" s="424"/>
      <c r="GR7" s="424"/>
      <c r="GS7" s="424"/>
      <c r="GT7" s="424"/>
      <c r="GU7" s="424"/>
      <c r="GV7" s="424"/>
      <c r="GW7" s="424"/>
      <c r="GX7" s="424"/>
      <c r="GY7" s="424"/>
      <c r="GZ7" s="424"/>
      <c r="HA7" s="424"/>
      <c r="HB7" s="424"/>
      <c r="HC7" s="424"/>
      <c r="HD7" s="424"/>
      <c r="HE7" s="424"/>
      <c r="HF7" s="424"/>
      <c r="HG7" s="424"/>
      <c r="HH7" s="424"/>
      <c r="HI7" s="424"/>
      <c r="HJ7" s="424"/>
      <c r="HK7" s="424"/>
      <c r="HL7" s="424"/>
      <c r="HM7" s="424"/>
      <c r="HN7" s="424"/>
      <c r="HO7" s="424"/>
      <c r="HP7" s="424"/>
      <c r="HQ7" s="424"/>
      <c r="HR7" s="424"/>
      <c r="HS7" s="424"/>
      <c r="HT7" s="424"/>
      <c r="HU7" s="424"/>
      <c r="HV7" s="424"/>
      <c r="HW7" s="424"/>
      <c r="HX7" s="424"/>
      <c r="HY7" s="424"/>
      <c r="HZ7" s="424"/>
      <c r="IA7" s="424"/>
      <c r="IB7" s="424"/>
      <c r="IC7" s="424"/>
      <c r="ID7" s="424"/>
      <c r="IE7" s="424"/>
      <c r="IF7" s="424"/>
      <c r="IG7" s="424"/>
      <c r="IH7" s="424"/>
      <c r="II7" s="424"/>
      <c r="IJ7" s="424"/>
      <c r="IK7" s="424"/>
      <c r="IL7" s="424"/>
      <c r="IM7" s="424"/>
      <c r="IN7" s="424"/>
      <c r="IO7" s="424"/>
      <c r="IP7" s="424"/>
      <c r="IQ7" s="424"/>
      <c r="IR7" s="424"/>
      <c r="IS7" s="424"/>
      <c r="IT7" s="424"/>
      <c r="IU7" s="424"/>
      <c r="IV7" s="424"/>
      <c r="IW7" s="424"/>
      <c r="IX7" s="424"/>
      <c r="IY7" s="424"/>
      <c r="IZ7" s="424"/>
      <c r="JA7" s="424"/>
      <c r="JB7" s="424"/>
      <c r="JC7" s="424"/>
      <c r="JD7" s="424"/>
      <c r="JE7" s="424"/>
      <c r="JF7" s="424"/>
      <c r="JG7" s="424"/>
      <c r="JH7" s="424"/>
      <c r="JI7" s="424"/>
      <c r="JJ7" s="424"/>
      <c r="JK7" s="424"/>
      <c r="JL7" s="424"/>
      <c r="JM7" s="424"/>
      <c r="JN7" s="424"/>
      <c r="JO7" s="424"/>
      <c r="JP7" s="424"/>
      <c r="JQ7" s="424"/>
      <c r="JR7" s="424"/>
      <c r="JS7" s="424"/>
      <c r="JT7" s="424"/>
      <c r="JU7" s="424"/>
      <c r="JV7" s="424"/>
      <c r="JW7" s="424"/>
      <c r="JX7" s="424"/>
      <c r="JY7" s="424"/>
      <c r="JZ7" s="424"/>
      <c r="KA7" s="424"/>
      <c r="KB7" s="424"/>
      <c r="KC7" s="424"/>
      <c r="KD7" s="424"/>
      <c r="KE7" s="424"/>
      <c r="KF7" s="424"/>
      <c r="KG7" s="424"/>
      <c r="KH7" s="424"/>
      <c r="KI7" s="424"/>
      <c r="KJ7" s="424"/>
      <c r="KK7" s="424"/>
      <c r="KL7" s="424"/>
      <c r="KM7" s="424"/>
      <c r="KN7" s="424"/>
      <c r="KO7" s="424"/>
      <c r="KP7" s="424"/>
      <c r="KQ7" s="424"/>
      <c r="KR7" s="424"/>
      <c r="KS7" s="424"/>
      <c r="KT7" s="424"/>
      <c r="KU7" s="424"/>
      <c r="KV7" s="424"/>
      <c r="KW7" s="424"/>
      <c r="KX7" s="424"/>
      <c r="KY7" s="424"/>
      <c r="KZ7" s="424"/>
      <c r="LA7" s="424"/>
      <c r="LB7" s="424"/>
      <c r="LC7" s="424"/>
      <c r="LD7" s="424"/>
      <c r="LE7" s="424"/>
      <c r="LF7" s="424"/>
      <c r="LG7" s="424"/>
      <c r="LH7" s="424"/>
      <c r="LI7" s="424"/>
      <c r="LJ7" s="424"/>
      <c r="LK7" s="424"/>
      <c r="LL7" s="424"/>
      <c r="LM7" s="424"/>
      <c r="LN7" s="424"/>
      <c r="LO7" s="424"/>
      <c r="LP7" s="424"/>
      <c r="LQ7" s="424"/>
      <c r="LR7" s="424"/>
      <c r="LS7" s="424"/>
      <c r="LT7" s="424"/>
      <c r="LU7" s="424"/>
      <c r="LV7" s="424"/>
      <c r="LW7" s="424"/>
      <c r="LX7" s="424"/>
      <c r="LY7" s="424"/>
      <c r="LZ7" s="424"/>
      <c r="MA7" s="424"/>
      <c r="MB7" s="424"/>
      <c r="MC7" s="424"/>
      <c r="MD7" s="424"/>
      <c r="ME7" s="424"/>
      <c r="MF7" s="424"/>
      <c r="MG7" s="424"/>
      <c r="MH7" s="424"/>
      <c r="MI7" s="424"/>
      <c r="MJ7" s="424"/>
      <c r="MK7" s="424"/>
      <c r="ML7" s="424"/>
      <c r="MM7" s="424"/>
      <c r="MN7" s="424"/>
      <c r="MO7" s="424"/>
      <c r="MP7" s="424"/>
      <c r="MQ7" s="424"/>
      <c r="MR7" s="424"/>
      <c r="MS7" s="424"/>
      <c r="MT7" s="424"/>
      <c r="MU7" s="424"/>
      <c r="MV7" s="424"/>
      <c r="MW7" s="424"/>
      <c r="MX7" s="424"/>
      <c r="MY7" s="424"/>
      <c r="MZ7" s="424"/>
      <c r="NA7" s="424"/>
      <c r="NB7" s="424"/>
      <c r="NC7" s="424"/>
      <c r="ND7" s="424"/>
      <c r="NE7" s="424"/>
      <c r="NF7" s="424"/>
      <c r="NG7" s="424"/>
      <c r="NH7" s="424"/>
      <c r="NI7" s="424"/>
      <c r="NJ7" s="424"/>
      <c r="NK7" s="424"/>
      <c r="NL7" s="424"/>
      <c r="NM7" s="424"/>
      <c r="NN7" s="424"/>
      <c r="NO7" s="424"/>
      <c r="NP7" s="424"/>
      <c r="NQ7" s="424"/>
      <c r="NR7" s="424"/>
      <c r="NS7" s="424"/>
      <c r="NT7" s="424"/>
      <c r="NU7" s="424"/>
      <c r="NV7" s="424"/>
      <c r="NW7" s="424"/>
      <c r="NX7" s="424"/>
      <c r="NY7" s="424"/>
      <c r="NZ7" s="424"/>
      <c r="OA7" s="424"/>
      <c r="OB7" s="424"/>
      <c r="OC7" s="424"/>
      <c r="OD7" s="424"/>
      <c r="OE7" s="424"/>
      <c r="OF7" s="424"/>
      <c r="OG7" s="424"/>
      <c r="OH7" s="424"/>
      <c r="OI7" s="424"/>
      <c r="OJ7" s="424"/>
      <c r="OK7" s="424"/>
      <c r="OL7" s="424"/>
      <c r="OM7" s="424"/>
      <c r="ON7" s="424"/>
      <c r="OO7" s="424"/>
      <c r="OP7" s="424"/>
      <c r="OQ7" s="424"/>
      <c r="OR7" s="424"/>
      <c r="OS7" s="424"/>
      <c r="OT7" s="424"/>
      <c r="OU7" s="424"/>
      <c r="OV7" s="424"/>
      <c r="OW7" s="424"/>
      <c r="OX7" s="424"/>
      <c r="OY7" s="424"/>
      <c r="OZ7" s="424"/>
      <c r="PA7" s="424"/>
      <c r="PB7" s="424"/>
      <c r="PC7" s="424"/>
      <c r="PD7" s="424"/>
      <c r="PE7" s="424"/>
      <c r="PF7" s="424"/>
      <c r="PG7" s="424"/>
      <c r="PH7" s="424"/>
      <c r="PI7" s="424"/>
      <c r="PJ7" s="424"/>
      <c r="PK7" s="424"/>
      <c r="PL7" s="424"/>
      <c r="PM7" s="424"/>
      <c r="PN7" s="424"/>
      <c r="PO7" s="424"/>
      <c r="PP7" s="424"/>
      <c r="PQ7" s="424"/>
      <c r="PR7" s="424"/>
      <c r="PS7" s="424"/>
      <c r="PT7" s="424"/>
      <c r="PU7" s="424"/>
      <c r="PV7" s="424"/>
      <c r="PW7" s="424"/>
      <c r="PX7" s="424"/>
      <c r="PY7" s="424"/>
      <c r="PZ7" s="424"/>
      <c r="QA7" s="424"/>
      <c r="QB7" s="424"/>
      <c r="QC7" s="424"/>
      <c r="QD7" s="424"/>
      <c r="QE7" s="424"/>
      <c r="QF7" s="424"/>
      <c r="QG7" s="424"/>
      <c r="QH7" s="424"/>
      <c r="QI7" s="424"/>
      <c r="QJ7" s="424"/>
      <c r="QK7" s="424"/>
      <c r="QL7" s="424"/>
      <c r="QM7" s="424"/>
      <c r="QN7" s="424"/>
      <c r="QO7" s="424"/>
      <c r="QP7" s="424"/>
      <c r="QQ7" s="424"/>
      <c r="QR7" s="424"/>
      <c r="QS7" s="424"/>
      <c r="QT7" s="424"/>
      <c r="QU7" s="424"/>
      <c r="QV7" s="424"/>
      <c r="QW7" s="424"/>
      <c r="QX7" s="424"/>
      <c r="QY7" s="424"/>
      <c r="QZ7" s="424"/>
      <c r="RA7" s="424"/>
      <c r="RB7" s="424"/>
      <c r="RC7" s="424"/>
      <c r="RD7" s="424"/>
      <c r="RE7" s="424"/>
      <c r="RF7" s="424"/>
      <c r="RG7" s="424"/>
      <c r="RH7" s="424"/>
      <c r="RI7" s="424"/>
      <c r="RJ7" s="424"/>
      <c r="RK7" s="424"/>
      <c r="RL7" s="424"/>
      <c r="RM7" s="424"/>
      <c r="RN7" s="424"/>
      <c r="RO7" s="424"/>
      <c r="RP7" s="424"/>
      <c r="RQ7" s="424"/>
      <c r="RR7" s="424"/>
      <c r="RS7" s="424"/>
      <c r="RT7" s="424"/>
      <c r="RU7" s="424"/>
      <c r="RV7" s="424"/>
      <c r="RW7" s="424"/>
      <c r="RX7" s="424"/>
      <c r="RY7" s="424"/>
      <c r="RZ7" s="424"/>
      <c r="SA7" s="424"/>
      <c r="SB7" s="424"/>
      <c r="SC7" s="424"/>
      <c r="SD7" s="424"/>
      <c r="SE7" s="424"/>
      <c r="SF7" s="424"/>
      <c r="SG7" s="424"/>
      <c r="SH7" s="424"/>
      <c r="SI7" s="424"/>
      <c r="SJ7" s="424"/>
      <c r="SK7" s="424"/>
      <c r="SL7" s="424"/>
      <c r="SM7" s="424"/>
      <c r="SN7" s="424"/>
      <c r="SO7" s="424"/>
      <c r="SP7" s="424"/>
      <c r="SQ7" s="424"/>
      <c r="SR7" s="424"/>
      <c r="SS7" s="424"/>
      <c r="ST7" s="424"/>
      <c r="SU7" s="424"/>
    </row>
    <row r="8" spans="1:515" x14ac:dyDescent="0.25">
      <c r="A8" s="424"/>
      <c r="B8" s="424"/>
      <c r="C8" s="104"/>
      <c r="D8" s="104"/>
      <c r="E8" s="104"/>
      <c r="F8" s="104"/>
      <c r="G8" s="77"/>
      <c r="H8" s="104"/>
      <c r="I8" s="10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424"/>
      <c r="EW8" s="424"/>
      <c r="EX8" s="424"/>
      <c r="EY8" s="424"/>
      <c r="EZ8" s="424"/>
      <c r="FA8" s="424"/>
      <c r="FB8" s="424"/>
      <c r="FC8" s="424"/>
      <c r="FD8" s="424"/>
      <c r="FE8" s="424"/>
      <c r="FF8" s="424"/>
      <c r="FG8" s="424"/>
      <c r="FH8" s="424"/>
      <c r="FI8" s="424"/>
      <c r="FJ8" s="424"/>
      <c r="FK8" s="424"/>
      <c r="FL8" s="424"/>
      <c r="FM8" s="424"/>
      <c r="FN8" s="424"/>
      <c r="FO8" s="424"/>
      <c r="FP8" s="424"/>
      <c r="FQ8" s="424"/>
      <c r="FR8" s="424"/>
      <c r="FS8" s="424"/>
      <c r="FT8" s="424"/>
      <c r="FU8" s="424"/>
      <c r="FV8" s="424"/>
      <c r="FW8" s="424"/>
      <c r="FX8" s="424"/>
      <c r="FY8" s="424"/>
      <c r="FZ8" s="424"/>
      <c r="GA8" s="424"/>
      <c r="GB8" s="424"/>
      <c r="GC8" s="424"/>
      <c r="GD8" s="424"/>
      <c r="GE8" s="424"/>
      <c r="GF8" s="424"/>
      <c r="GG8" s="424"/>
      <c r="GH8" s="424"/>
      <c r="GI8" s="424"/>
      <c r="GJ8" s="424"/>
      <c r="GK8" s="424"/>
      <c r="GL8" s="424"/>
      <c r="GM8" s="424"/>
      <c r="GN8" s="424"/>
      <c r="GO8" s="424"/>
      <c r="GP8" s="424"/>
      <c r="GQ8" s="424"/>
      <c r="GR8" s="424"/>
      <c r="GS8" s="424"/>
      <c r="GT8" s="424"/>
      <c r="GU8" s="424"/>
      <c r="GV8" s="424"/>
      <c r="GW8" s="424"/>
      <c r="GX8" s="424"/>
      <c r="GY8" s="424"/>
      <c r="GZ8" s="424"/>
      <c r="HA8" s="424"/>
      <c r="HB8" s="424"/>
      <c r="HC8" s="424"/>
      <c r="HD8" s="424"/>
      <c r="HE8" s="424"/>
      <c r="HF8" s="424"/>
      <c r="HG8" s="424"/>
      <c r="HH8" s="424"/>
      <c r="HI8" s="424"/>
      <c r="HJ8" s="424"/>
      <c r="HK8" s="424"/>
      <c r="HL8" s="424"/>
      <c r="HM8" s="424"/>
      <c r="HN8" s="424"/>
      <c r="HO8" s="424"/>
      <c r="HP8" s="424"/>
      <c r="HQ8" s="424"/>
      <c r="HR8" s="424"/>
      <c r="HS8" s="424"/>
      <c r="HT8" s="424"/>
      <c r="HU8" s="424"/>
      <c r="HV8" s="424"/>
      <c r="HW8" s="424"/>
      <c r="HX8" s="424"/>
      <c r="HY8" s="424"/>
      <c r="HZ8" s="424"/>
      <c r="IA8" s="424"/>
      <c r="IB8" s="424"/>
      <c r="IC8" s="424"/>
      <c r="ID8" s="424"/>
      <c r="IE8" s="424"/>
      <c r="IF8" s="424"/>
      <c r="IG8" s="424"/>
      <c r="IH8" s="424"/>
      <c r="II8" s="424"/>
      <c r="IJ8" s="424"/>
      <c r="IK8" s="424"/>
      <c r="IL8" s="424"/>
      <c r="IM8" s="424"/>
      <c r="IN8" s="424"/>
      <c r="IO8" s="424"/>
      <c r="IP8" s="424"/>
      <c r="IQ8" s="424"/>
      <c r="IR8" s="424"/>
      <c r="IS8" s="424"/>
      <c r="IT8" s="424"/>
      <c r="IU8" s="424"/>
      <c r="IV8" s="424"/>
      <c r="IW8" s="424"/>
      <c r="IX8" s="424"/>
      <c r="IY8" s="424"/>
      <c r="IZ8" s="424"/>
      <c r="JA8" s="424"/>
      <c r="JB8" s="424"/>
      <c r="JC8" s="424"/>
      <c r="JD8" s="424"/>
      <c r="JE8" s="424"/>
      <c r="JF8" s="424"/>
      <c r="JG8" s="424"/>
      <c r="JH8" s="424"/>
      <c r="JI8" s="424"/>
      <c r="JJ8" s="424"/>
      <c r="JK8" s="424"/>
      <c r="JL8" s="424"/>
      <c r="JM8" s="424"/>
      <c r="JN8" s="424"/>
      <c r="JO8" s="424"/>
      <c r="JP8" s="424"/>
      <c r="JQ8" s="424"/>
      <c r="JR8" s="424"/>
      <c r="JS8" s="424"/>
      <c r="JT8" s="424"/>
      <c r="JU8" s="424"/>
      <c r="JV8" s="424"/>
      <c r="JW8" s="424"/>
      <c r="JX8" s="424"/>
      <c r="JY8" s="424"/>
      <c r="JZ8" s="424"/>
      <c r="KA8" s="424"/>
      <c r="KB8" s="424"/>
      <c r="KC8" s="424"/>
      <c r="KD8" s="424"/>
      <c r="KE8" s="424"/>
      <c r="KF8" s="424"/>
      <c r="KG8" s="424"/>
      <c r="KH8" s="424"/>
      <c r="KI8" s="424"/>
      <c r="KJ8" s="424"/>
      <c r="KK8" s="424"/>
      <c r="KL8" s="424"/>
      <c r="KM8" s="424"/>
      <c r="KN8" s="424"/>
      <c r="KO8" s="424"/>
      <c r="KP8" s="424"/>
      <c r="KQ8" s="424"/>
      <c r="KR8" s="424"/>
      <c r="KS8" s="424"/>
      <c r="KT8" s="424"/>
      <c r="KU8" s="424"/>
      <c r="KV8" s="424"/>
      <c r="KW8" s="424"/>
      <c r="KX8" s="424"/>
      <c r="KY8" s="424"/>
      <c r="KZ8" s="424"/>
      <c r="LA8" s="424"/>
      <c r="LB8" s="424"/>
      <c r="LC8" s="424"/>
      <c r="LD8" s="424"/>
      <c r="LE8" s="424"/>
      <c r="LF8" s="424"/>
      <c r="LG8" s="424"/>
      <c r="LH8" s="424"/>
      <c r="LI8" s="424"/>
      <c r="LJ8" s="424"/>
      <c r="LK8" s="424"/>
      <c r="LL8" s="424"/>
      <c r="LM8" s="424"/>
      <c r="LN8" s="424"/>
      <c r="LO8" s="424"/>
      <c r="LP8" s="424"/>
      <c r="LQ8" s="424"/>
      <c r="LR8" s="424"/>
      <c r="LS8" s="424"/>
      <c r="LT8" s="424"/>
      <c r="LU8" s="424"/>
      <c r="LV8" s="424"/>
      <c r="LW8" s="424"/>
      <c r="LX8" s="424"/>
      <c r="LY8" s="424"/>
      <c r="LZ8" s="424"/>
      <c r="MA8" s="424"/>
      <c r="MB8" s="424"/>
      <c r="MC8" s="424"/>
      <c r="MD8" s="424"/>
      <c r="ME8" s="424"/>
      <c r="MF8" s="424"/>
      <c r="MG8" s="424"/>
      <c r="MH8" s="424"/>
      <c r="MI8" s="424"/>
      <c r="MJ8" s="424"/>
      <c r="MK8" s="424"/>
      <c r="ML8" s="424"/>
      <c r="MM8" s="424"/>
      <c r="MN8" s="424"/>
      <c r="MO8" s="424"/>
      <c r="MP8" s="424"/>
      <c r="MQ8" s="424"/>
      <c r="MR8" s="424"/>
      <c r="MS8" s="424"/>
      <c r="MT8" s="424"/>
      <c r="MU8" s="424"/>
      <c r="MV8" s="424"/>
      <c r="MW8" s="424"/>
      <c r="MX8" s="424"/>
      <c r="MY8" s="424"/>
      <c r="MZ8" s="424"/>
      <c r="NA8" s="424"/>
      <c r="NB8" s="424"/>
      <c r="NC8" s="424"/>
      <c r="ND8" s="424"/>
      <c r="NE8" s="424"/>
      <c r="NF8" s="424"/>
      <c r="NG8" s="424"/>
      <c r="NH8" s="424"/>
      <c r="NI8" s="424"/>
      <c r="NJ8" s="424"/>
      <c r="NK8" s="424"/>
      <c r="NL8" s="424"/>
      <c r="NM8" s="424"/>
      <c r="NN8" s="424"/>
      <c r="NO8" s="424"/>
      <c r="NP8" s="424"/>
      <c r="NQ8" s="424"/>
      <c r="NR8" s="424"/>
      <c r="NS8" s="424"/>
      <c r="NT8" s="424"/>
      <c r="NU8" s="424"/>
      <c r="NV8" s="424"/>
      <c r="NW8" s="424"/>
      <c r="NX8" s="424"/>
      <c r="NY8" s="424"/>
      <c r="NZ8" s="424"/>
      <c r="OA8" s="424"/>
      <c r="OB8" s="424"/>
      <c r="OC8" s="424"/>
      <c r="OD8" s="424"/>
      <c r="OE8" s="424"/>
      <c r="OF8" s="424"/>
      <c r="OG8" s="424"/>
      <c r="OH8" s="424"/>
      <c r="OI8" s="424"/>
      <c r="OJ8" s="424"/>
      <c r="OK8" s="424"/>
      <c r="OL8" s="424"/>
      <c r="OM8" s="424"/>
      <c r="ON8" s="424"/>
      <c r="OO8" s="424"/>
      <c r="OP8" s="424"/>
      <c r="OQ8" s="424"/>
      <c r="OR8" s="424"/>
      <c r="OS8" s="424"/>
      <c r="OT8" s="424"/>
      <c r="OU8" s="424"/>
      <c r="OV8" s="424"/>
      <c r="OW8" s="424"/>
      <c r="OX8" s="424"/>
      <c r="OY8" s="424"/>
      <c r="OZ8" s="424"/>
      <c r="PA8" s="424"/>
      <c r="PB8" s="424"/>
      <c r="PC8" s="424"/>
      <c r="PD8" s="424"/>
      <c r="PE8" s="424"/>
      <c r="PF8" s="424"/>
      <c r="PG8" s="424"/>
      <c r="PH8" s="424"/>
      <c r="PI8" s="424"/>
      <c r="PJ8" s="424"/>
      <c r="PK8" s="424"/>
      <c r="PL8" s="424"/>
      <c r="PM8" s="424"/>
      <c r="PN8" s="424"/>
      <c r="PO8" s="424"/>
      <c r="PP8" s="424"/>
      <c r="PQ8" s="424"/>
      <c r="PR8" s="424"/>
      <c r="PS8" s="424"/>
      <c r="PT8" s="424"/>
      <c r="PU8" s="424"/>
      <c r="PV8" s="424"/>
      <c r="PW8" s="424"/>
      <c r="PX8" s="424"/>
      <c r="PY8" s="424"/>
      <c r="PZ8" s="424"/>
      <c r="QA8" s="424"/>
      <c r="QB8" s="424"/>
      <c r="QC8" s="424"/>
      <c r="QD8" s="424"/>
      <c r="QE8" s="424"/>
      <c r="QF8" s="424"/>
      <c r="QG8" s="424"/>
      <c r="QH8" s="424"/>
      <c r="QI8" s="424"/>
      <c r="QJ8" s="424"/>
      <c r="QK8" s="424"/>
      <c r="QL8" s="424"/>
      <c r="QM8" s="424"/>
      <c r="QN8" s="424"/>
      <c r="QO8" s="424"/>
      <c r="QP8" s="424"/>
      <c r="QQ8" s="424"/>
      <c r="QR8" s="424"/>
      <c r="QS8" s="424"/>
      <c r="QT8" s="424"/>
      <c r="QU8" s="424"/>
      <c r="QV8" s="424"/>
      <c r="QW8" s="424"/>
      <c r="QX8" s="424"/>
      <c r="QY8" s="424"/>
      <c r="QZ8" s="424"/>
      <c r="RA8" s="424"/>
      <c r="RB8" s="424"/>
      <c r="RC8" s="424"/>
      <c r="RD8" s="424"/>
      <c r="RE8" s="424"/>
      <c r="RF8" s="424"/>
      <c r="RG8" s="424"/>
      <c r="RH8" s="424"/>
      <c r="RI8" s="424"/>
      <c r="RJ8" s="424"/>
      <c r="RK8" s="424"/>
      <c r="RL8" s="424"/>
      <c r="RM8" s="424"/>
      <c r="RN8" s="424"/>
      <c r="RO8" s="424"/>
      <c r="RP8" s="424"/>
      <c r="RQ8" s="424"/>
      <c r="RR8" s="424"/>
      <c r="RS8" s="424"/>
      <c r="RT8" s="424"/>
      <c r="RU8" s="424"/>
      <c r="RV8" s="424"/>
      <c r="RW8" s="424"/>
      <c r="RX8" s="424"/>
      <c r="RY8" s="424"/>
      <c r="RZ8" s="424"/>
      <c r="SA8" s="424"/>
      <c r="SB8" s="424"/>
      <c r="SC8" s="424"/>
      <c r="SD8" s="424"/>
      <c r="SE8" s="424"/>
      <c r="SF8" s="424"/>
      <c r="SG8" s="424"/>
      <c r="SH8" s="424"/>
      <c r="SI8" s="424"/>
      <c r="SJ8" s="424"/>
      <c r="SK8" s="424"/>
      <c r="SL8" s="424"/>
      <c r="SM8" s="424"/>
      <c r="SN8" s="424"/>
      <c r="SO8" s="424"/>
      <c r="SP8" s="424"/>
      <c r="SQ8" s="424"/>
      <c r="SR8" s="424"/>
      <c r="SS8" s="424"/>
      <c r="ST8" s="424"/>
      <c r="SU8" s="424"/>
    </row>
    <row r="9" spans="1:515" ht="15.75" thickBot="1" x14ac:dyDescent="0.3">
      <c r="A9" s="424"/>
      <c r="B9" s="424"/>
      <c r="C9" s="104"/>
      <c r="D9" s="104"/>
      <c r="E9" s="104"/>
      <c r="F9" s="104"/>
      <c r="G9" s="77"/>
      <c r="H9" s="104"/>
      <c r="I9" s="104"/>
      <c r="J9" s="424"/>
      <c r="K9" s="171"/>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24"/>
      <c r="GD9" s="424"/>
      <c r="GE9" s="424"/>
      <c r="GF9" s="424"/>
      <c r="GG9" s="424"/>
      <c r="GH9" s="424"/>
      <c r="GI9" s="424"/>
      <c r="GJ9" s="424"/>
      <c r="GK9" s="424"/>
      <c r="GL9" s="424"/>
      <c r="GM9" s="424"/>
      <c r="GN9" s="424"/>
      <c r="GO9" s="424"/>
      <c r="GP9" s="424"/>
      <c r="GQ9" s="424"/>
      <c r="GR9" s="424"/>
      <c r="GS9" s="424"/>
      <c r="GT9" s="424"/>
      <c r="GU9" s="424"/>
      <c r="GV9" s="424"/>
      <c r="GW9" s="424"/>
      <c r="GX9" s="424"/>
      <c r="GY9" s="424"/>
      <c r="GZ9" s="424"/>
      <c r="HA9" s="424"/>
      <c r="HB9" s="424"/>
      <c r="HC9" s="424"/>
      <c r="HD9" s="424"/>
      <c r="HE9" s="424"/>
      <c r="HF9" s="424"/>
      <c r="HG9" s="424"/>
      <c r="HH9" s="424"/>
      <c r="HI9" s="424"/>
      <c r="HJ9" s="424"/>
      <c r="HK9" s="424"/>
      <c r="HL9" s="424"/>
      <c r="HM9" s="424"/>
      <c r="HN9" s="424"/>
      <c r="HO9" s="424"/>
      <c r="HP9" s="424"/>
      <c r="HQ9" s="424"/>
      <c r="HR9" s="424"/>
      <c r="HS9" s="424"/>
      <c r="HT9" s="424"/>
      <c r="HU9" s="424"/>
      <c r="HV9" s="424"/>
      <c r="HW9" s="424"/>
      <c r="HX9" s="424"/>
      <c r="HY9" s="424"/>
      <c r="HZ9" s="424"/>
      <c r="IA9" s="424"/>
      <c r="IB9" s="424"/>
      <c r="IC9" s="424"/>
      <c r="ID9" s="424"/>
      <c r="IE9" s="424"/>
      <c r="IF9" s="424"/>
      <c r="IG9" s="424"/>
      <c r="IH9" s="424"/>
      <c r="II9" s="424"/>
      <c r="IJ9" s="424"/>
      <c r="IK9" s="424"/>
      <c r="IL9" s="424"/>
      <c r="IM9" s="424"/>
      <c r="IN9" s="424"/>
      <c r="IO9" s="424"/>
      <c r="IP9" s="424"/>
      <c r="IQ9" s="424"/>
      <c r="IR9" s="424"/>
      <c r="IS9" s="424"/>
      <c r="IT9" s="424"/>
      <c r="IU9" s="424"/>
      <c r="IV9" s="424"/>
      <c r="IW9" s="424"/>
      <c r="IX9" s="424"/>
      <c r="IY9" s="424"/>
      <c r="IZ9" s="424"/>
      <c r="JA9" s="424"/>
      <c r="JB9" s="424"/>
      <c r="JC9" s="424"/>
      <c r="JD9" s="424"/>
      <c r="JE9" s="424"/>
      <c r="JF9" s="424"/>
      <c r="JG9" s="424"/>
      <c r="JH9" s="424"/>
      <c r="JI9" s="424"/>
      <c r="JJ9" s="424"/>
      <c r="JK9" s="424"/>
      <c r="JL9" s="424"/>
      <c r="JM9" s="424"/>
      <c r="JN9" s="424"/>
      <c r="JO9" s="424"/>
      <c r="JP9" s="424"/>
      <c r="JQ9" s="424"/>
      <c r="JR9" s="424"/>
      <c r="JS9" s="424"/>
      <c r="JT9" s="424"/>
      <c r="JU9" s="424"/>
      <c r="JV9" s="424"/>
      <c r="JW9" s="424"/>
      <c r="JX9" s="424"/>
      <c r="JY9" s="424"/>
      <c r="JZ9" s="424"/>
      <c r="KA9" s="424"/>
      <c r="KB9" s="424"/>
      <c r="KC9" s="424"/>
      <c r="KD9" s="424"/>
      <c r="KE9" s="424"/>
      <c r="KF9" s="424"/>
      <c r="KG9" s="424"/>
      <c r="KH9" s="424"/>
      <c r="KI9" s="424"/>
      <c r="KJ9" s="424"/>
      <c r="KK9" s="424"/>
      <c r="KL9" s="424"/>
      <c r="KM9" s="424"/>
      <c r="KN9" s="424"/>
      <c r="KO9" s="424"/>
      <c r="KP9" s="424"/>
      <c r="KQ9" s="424"/>
      <c r="KR9" s="424"/>
      <c r="KS9" s="424"/>
      <c r="KT9" s="424"/>
      <c r="KU9" s="424"/>
      <c r="KV9" s="424"/>
      <c r="KW9" s="424"/>
      <c r="KX9" s="424"/>
      <c r="KY9" s="424"/>
      <c r="KZ9" s="424"/>
      <c r="LA9" s="424"/>
      <c r="LB9" s="424"/>
      <c r="LC9" s="424"/>
      <c r="LD9" s="424"/>
      <c r="LE9" s="424"/>
      <c r="LF9" s="424"/>
      <c r="LG9" s="424"/>
      <c r="LH9" s="424"/>
      <c r="LI9" s="424"/>
      <c r="LJ9" s="424"/>
      <c r="LK9" s="424"/>
      <c r="LL9" s="424"/>
      <c r="LM9" s="424"/>
      <c r="LN9" s="424"/>
      <c r="LO9" s="424"/>
      <c r="LP9" s="424"/>
      <c r="LQ9" s="424"/>
      <c r="LR9" s="424"/>
      <c r="LS9" s="424"/>
      <c r="LT9" s="424"/>
      <c r="LU9" s="424"/>
      <c r="LV9" s="424"/>
      <c r="LW9" s="424"/>
      <c r="LX9" s="424"/>
      <c r="LY9" s="424"/>
      <c r="LZ9" s="424"/>
      <c r="MA9" s="424"/>
      <c r="MB9" s="424"/>
      <c r="MC9" s="424"/>
      <c r="MD9" s="424"/>
      <c r="ME9" s="424"/>
      <c r="MF9" s="424"/>
      <c r="MG9" s="424"/>
      <c r="MH9" s="424"/>
      <c r="MI9" s="424"/>
      <c r="MJ9" s="424"/>
      <c r="MK9" s="424"/>
      <c r="ML9" s="424"/>
      <c r="MM9" s="424"/>
      <c r="MN9" s="424"/>
      <c r="MO9" s="424"/>
      <c r="MP9" s="424"/>
      <c r="MQ9" s="424"/>
      <c r="MR9" s="424"/>
      <c r="MS9" s="424"/>
      <c r="MT9" s="424"/>
      <c r="MU9" s="424"/>
      <c r="MV9" s="424"/>
      <c r="MW9" s="424"/>
      <c r="MX9" s="424"/>
      <c r="MY9" s="424"/>
      <c r="MZ9" s="424"/>
      <c r="NA9" s="424"/>
      <c r="NB9" s="424"/>
      <c r="NC9" s="424"/>
      <c r="ND9" s="424"/>
      <c r="NE9" s="424"/>
      <c r="NF9" s="424"/>
      <c r="NG9" s="424"/>
      <c r="NH9" s="424"/>
      <c r="NI9" s="424"/>
      <c r="NJ9" s="424"/>
      <c r="NK9" s="424"/>
      <c r="NL9" s="424"/>
      <c r="NM9" s="424"/>
      <c r="NN9" s="424"/>
      <c r="NO9" s="424"/>
      <c r="NP9" s="424"/>
      <c r="NQ9" s="424"/>
      <c r="NR9" s="424"/>
      <c r="NS9" s="424"/>
      <c r="NT9" s="424"/>
      <c r="NU9" s="424"/>
      <c r="NV9" s="424"/>
      <c r="NW9" s="424"/>
      <c r="NX9" s="424"/>
      <c r="NY9" s="424"/>
      <c r="NZ9" s="424"/>
      <c r="OA9" s="424"/>
      <c r="OB9" s="424"/>
      <c r="OC9" s="424"/>
      <c r="OD9" s="424"/>
      <c r="OE9" s="424"/>
      <c r="OF9" s="424"/>
      <c r="OG9" s="424"/>
      <c r="OH9" s="424"/>
      <c r="OI9" s="424"/>
      <c r="OJ9" s="424"/>
      <c r="OK9" s="424"/>
      <c r="OL9" s="424"/>
      <c r="OM9" s="424"/>
      <c r="ON9" s="424"/>
      <c r="OO9" s="424"/>
      <c r="OP9" s="424"/>
      <c r="OQ9" s="424"/>
      <c r="OR9" s="424"/>
      <c r="OS9" s="424"/>
      <c r="OT9" s="424"/>
      <c r="OU9" s="424"/>
      <c r="OV9" s="424"/>
      <c r="OW9" s="424"/>
      <c r="OX9" s="424"/>
      <c r="OY9" s="424"/>
      <c r="OZ9" s="424"/>
      <c r="PA9" s="424"/>
      <c r="PB9" s="424"/>
      <c r="PC9" s="424"/>
      <c r="PD9" s="424"/>
      <c r="PE9" s="424"/>
      <c r="PF9" s="424"/>
      <c r="PG9" s="424"/>
      <c r="PH9" s="424"/>
      <c r="PI9" s="424"/>
      <c r="PJ9" s="424"/>
      <c r="PK9" s="424"/>
      <c r="PL9" s="424"/>
      <c r="PM9" s="424"/>
      <c r="PN9" s="424"/>
      <c r="PO9" s="424"/>
      <c r="PP9" s="424"/>
      <c r="PQ9" s="424"/>
      <c r="PR9" s="424"/>
      <c r="PS9" s="424"/>
      <c r="PT9" s="424"/>
      <c r="PU9" s="424"/>
      <c r="PV9" s="424"/>
      <c r="PW9" s="424"/>
      <c r="PX9" s="424"/>
      <c r="PY9" s="424"/>
      <c r="PZ9" s="424"/>
      <c r="QA9" s="424"/>
      <c r="QB9" s="424"/>
      <c r="QC9" s="424"/>
      <c r="QD9" s="424"/>
      <c r="QE9" s="424"/>
      <c r="QF9" s="424"/>
      <c r="QG9" s="424"/>
      <c r="QH9" s="424"/>
      <c r="QI9" s="424"/>
      <c r="QJ9" s="424"/>
      <c r="QK9" s="424"/>
      <c r="QL9" s="424"/>
      <c r="QM9" s="424"/>
      <c r="QN9" s="424"/>
      <c r="QO9" s="424"/>
      <c r="QP9" s="424"/>
      <c r="QQ9" s="424"/>
      <c r="QR9" s="424"/>
      <c r="QS9" s="424"/>
      <c r="QT9" s="424"/>
      <c r="QU9" s="424"/>
      <c r="QV9" s="424"/>
      <c r="QW9" s="424"/>
      <c r="QX9" s="424"/>
      <c r="QY9" s="424"/>
      <c r="QZ9" s="424"/>
      <c r="RA9" s="424"/>
      <c r="RB9" s="424"/>
      <c r="RC9" s="424"/>
      <c r="RD9" s="424"/>
      <c r="RE9" s="424"/>
      <c r="RF9" s="424"/>
      <c r="RG9" s="424"/>
      <c r="RH9" s="424"/>
      <c r="RI9" s="424"/>
      <c r="RJ9" s="424"/>
      <c r="RK9" s="424"/>
      <c r="RL9" s="424"/>
      <c r="RM9" s="424"/>
      <c r="RN9" s="424"/>
      <c r="RO9" s="424"/>
      <c r="RP9" s="424"/>
      <c r="RQ9" s="424"/>
      <c r="RR9" s="424"/>
      <c r="RS9" s="424"/>
      <c r="RT9" s="424"/>
      <c r="RU9" s="424"/>
      <c r="RV9" s="424"/>
      <c r="RW9" s="424"/>
      <c r="RX9" s="424"/>
      <c r="RY9" s="424"/>
      <c r="RZ9" s="424"/>
      <c r="SA9" s="424"/>
      <c r="SB9" s="424"/>
      <c r="SC9" s="424"/>
      <c r="SD9" s="424"/>
      <c r="SE9" s="424"/>
      <c r="SF9" s="424"/>
      <c r="SG9" s="424"/>
      <c r="SH9" s="424"/>
      <c r="SI9" s="424"/>
      <c r="SJ9" s="424"/>
      <c r="SK9" s="424"/>
      <c r="SL9" s="424"/>
      <c r="SM9" s="424"/>
      <c r="SN9" s="424"/>
      <c r="SO9" s="424"/>
      <c r="SP9" s="424"/>
      <c r="SQ9" s="424"/>
      <c r="SR9" s="424"/>
      <c r="SS9" s="424"/>
      <c r="ST9" s="424"/>
      <c r="SU9" s="424"/>
    </row>
    <row r="10" spans="1:515" ht="15.75" thickBot="1" x14ac:dyDescent="0.3">
      <c r="A10" s="424"/>
      <c r="B10" s="424"/>
      <c r="C10" s="153" t="s">
        <v>1337</v>
      </c>
      <c r="D10" s="345">
        <f>SUM(F17:F50)</f>
        <v>0</v>
      </c>
      <c r="E10" s="424"/>
      <c r="F10" s="424"/>
      <c r="G10" s="78"/>
      <c r="H10" s="69"/>
      <c r="I10" s="69"/>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c r="HG10" s="424"/>
      <c r="HH10" s="424"/>
      <c r="HI10" s="424"/>
      <c r="HJ10" s="424"/>
      <c r="HK10" s="424"/>
      <c r="HL10" s="424"/>
      <c r="HM10" s="424"/>
      <c r="HN10" s="424"/>
      <c r="HO10" s="424"/>
      <c r="HP10" s="424"/>
      <c r="HQ10" s="424"/>
      <c r="HR10" s="424"/>
      <c r="HS10" s="424"/>
      <c r="HT10" s="424"/>
      <c r="HU10" s="424"/>
      <c r="HV10" s="424"/>
      <c r="HW10" s="424"/>
      <c r="HX10" s="424"/>
      <c r="HY10" s="424"/>
      <c r="HZ10" s="424"/>
      <c r="IA10" s="424"/>
      <c r="IB10" s="424"/>
      <c r="IC10" s="424"/>
      <c r="ID10" s="424"/>
      <c r="IE10" s="424"/>
      <c r="IF10" s="424"/>
      <c r="IG10" s="424"/>
      <c r="IH10" s="424"/>
      <c r="II10" s="424"/>
      <c r="IJ10" s="424"/>
      <c r="IK10" s="424"/>
      <c r="IL10" s="424"/>
      <c r="IM10" s="424"/>
      <c r="IN10" s="424"/>
      <c r="IO10" s="424"/>
      <c r="IP10" s="424"/>
      <c r="IQ10" s="424"/>
      <c r="IR10" s="424"/>
      <c r="IS10" s="424"/>
      <c r="IT10" s="424"/>
      <c r="IU10" s="424"/>
      <c r="IV10" s="424"/>
      <c r="IW10" s="424"/>
      <c r="IX10" s="424"/>
      <c r="IY10" s="424"/>
      <c r="IZ10" s="424"/>
      <c r="JA10" s="424"/>
      <c r="JB10" s="424"/>
      <c r="JC10" s="424"/>
      <c r="JD10" s="424"/>
      <c r="JE10" s="424"/>
      <c r="JF10" s="424"/>
      <c r="JG10" s="424"/>
      <c r="JH10" s="424"/>
      <c r="JI10" s="424"/>
      <c r="JJ10" s="424"/>
      <c r="JK10" s="424"/>
      <c r="JL10" s="424"/>
      <c r="JM10" s="424"/>
      <c r="JN10" s="424"/>
      <c r="JO10" s="424"/>
      <c r="JP10" s="424"/>
      <c r="JQ10" s="424"/>
      <c r="JR10" s="424"/>
      <c r="JS10" s="424"/>
      <c r="JT10" s="424"/>
      <c r="JU10" s="424"/>
      <c r="JV10" s="424"/>
      <c r="JW10" s="424"/>
      <c r="JX10" s="424"/>
      <c r="JY10" s="424"/>
      <c r="JZ10" s="424"/>
      <c r="KA10" s="424"/>
      <c r="KB10" s="424"/>
      <c r="KC10" s="424"/>
      <c r="KD10" s="424"/>
      <c r="KE10" s="424"/>
      <c r="KF10" s="424"/>
      <c r="KG10" s="424"/>
      <c r="KH10" s="424"/>
      <c r="KI10" s="424"/>
      <c r="KJ10" s="424"/>
      <c r="KK10" s="424"/>
      <c r="KL10" s="424"/>
      <c r="KM10" s="424"/>
      <c r="KN10" s="424"/>
      <c r="KO10" s="424"/>
      <c r="KP10" s="424"/>
      <c r="KQ10" s="424"/>
      <c r="KR10" s="424"/>
      <c r="KS10" s="424"/>
      <c r="KT10" s="424"/>
      <c r="KU10" s="424"/>
      <c r="KV10" s="424"/>
      <c r="KW10" s="424"/>
      <c r="KX10" s="424"/>
      <c r="KY10" s="424"/>
      <c r="KZ10" s="424"/>
      <c r="LA10" s="424"/>
      <c r="LB10" s="424"/>
      <c r="LC10" s="424"/>
      <c r="LD10" s="424"/>
      <c r="LE10" s="424"/>
      <c r="LF10" s="424"/>
      <c r="LG10" s="424"/>
      <c r="LH10" s="424"/>
      <c r="LI10" s="424"/>
      <c r="LJ10" s="424"/>
      <c r="LK10" s="424"/>
      <c r="LL10" s="424"/>
      <c r="LM10" s="424"/>
      <c r="LN10" s="424"/>
      <c r="LO10" s="424"/>
      <c r="LP10" s="424"/>
      <c r="LQ10" s="424"/>
      <c r="LR10" s="424"/>
      <c r="LS10" s="424"/>
      <c r="LT10" s="424"/>
      <c r="LU10" s="424"/>
      <c r="LV10" s="424"/>
      <c r="LW10" s="424"/>
      <c r="LX10" s="424"/>
      <c r="LY10" s="424"/>
      <c r="LZ10" s="424"/>
      <c r="MA10" s="424"/>
      <c r="MB10" s="424"/>
      <c r="MC10" s="424"/>
      <c r="MD10" s="424"/>
      <c r="ME10" s="424"/>
      <c r="MF10" s="424"/>
      <c r="MG10" s="424"/>
      <c r="MH10" s="424"/>
      <c r="MI10" s="424"/>
      <c r="MJ10" s="424"/>
      <c r="MK10" s="424"/>
      <c r="ML10" s="424"/>
      <c r="MM10" s="424"/>
      <c r="MN10" s="424"/>
      <c r="MO10" s="424"/>
      <c r="MP10" s="424"/>
      <c r="MQ10" s="424"/>
      <c r="MR10" s="424"/>
      <c r="MS10" s="424"/>
      <c r="MT10" s="424"/>
      <c r="MU10" s="424"/>
      <c r="MV10" s="424"/>
      <c r="MW10" s="424"/>
      <c r="MX10" s="424"/>
      <c r="MY10" s="424"/>
      <c r="MZ10" s="424"/>
      <c r="NA10" s="424"/>
      <c r="NB10" s="424"/>
      <c r="NC10" s="424"/>
      <c r="ND10" s="424"/>
      <c r="NE10" s="424"/>
      <c r="NF10" s="424"/>
      <c r="NG10" s="424"/>
      <c r="NH10" s="424"/>
      <c r="NI10" s="424"/>
      <c r="NJ10" s="424"/>
      <c r="NK10" s="424"/>
      <c r="NL10" s="424"/>
      <c r="NM10" s="424"/>
      <c r="NN10" s="424"/>
      <c r="NO10" s="424"/>
      <c r="NP10" s="424"/>
      <c r="NQ10" s="424"/>
      <c r="NR10" s="424"/>
      <c r="NS10" s="424"/>
      <c r="NT10" s="424"/>
      <c r="NU10" s="424"/>
      <c r="NV10" s="424"/>
      <c r="NW10" s="424"/>
      <c r="NX10" s="424"/>
      <c r="NY10" s="424"/>
      <c r="NZ10" s="424"/>
      <c r="OA10" s="424"/>
      <c r="OB10" s="424"/>
      <c r="OC10" s="424"/>
      <c r="OD10" s="424"/>
      <c r="OE10" s="424"/>
      <c r="OF10" s="424"/>
      <c r="OG10" s="424"/>
      <c r="OH10" s="424"/>
      <c r="OI10" s="424"/>
      <c r="OJ10" s="424"/>
      <c r="OK10" s="424"/>
      <c r="OL10" s="424"/>
      <c r="OM10" s="424"/>
      <c r="ON10" s="424"/>
      <c r="OO10" s="424"/>
      <c r="OP10" s="424"/>
      <c r="OQ10" s="424"/>
      <c r="OR10" s="424"/>
      <c r="OS10" s="424"/>
      <c r="OT10" s="424"/>
      <c r="OU10" s="424"/>
      <c r="OV10" s="424"/>
      <c r="OW10" s="424"/>
      <c r="OX10" s="424"/>
      <c r="OY10" s="424"/>
      <c r="OZ10" s="424"/>
      <c r="PA10" s="424"/>
      <c r="PB10" s="424"/>
      <c r="PC10" s="424"/>
      <c r="PD10" s="424"/>
      <c r="PE10" s="424"/>
      <c r="PF10" s="424"/>
      <c r="PG10" s="424"/>
      <c r="PH10" s="424"/>
      <c r="PI10" s="424"/>
      <c r="PJ10" s="424"/>
      <c r="PK10" s="424"/>
      <c r="PL10" s="424"/>
      <c r="PM10" s="424"/>
      <c r="PN10" s="424"/>
      <c r="PO10" s="424"/>
      <c r="PP10" s="424"/>
      <c r="PQ10" s="424"/>
      <c r="PR10" s="424"/>
      <c r="PS10" s="424"/>
      <c r="PT10" s="424"/>
      <c r="PU10" s="424"/>
      <c r="PV10" s="424"/>
      <c r="PW10" s="424"/>
      <c r="PX10" s="424"/>
      <c r="PY10" s="424"/>
      <c r="PZ10" s="424"/>
      <c r="QA10" s="424"/>
      <c r="QB10" s="424"/>
      <c r="QC10" s="424"/>
      <c r="QD10" s="424"/>
      <c r="QE10" s="424"/>
      <c r="QF10" s="424"/>
      <c r="QG10" s="424"/>
      <c r="QH10" s="424"/>
      <c r="QI10" s="424"/>
      <c r="QJ10" s="424"/>
      <c r="QK10" s="424"/>
      <c r="QL10" s="424"/>
      <c r="QM10" s="424"/>
      <c r="QN10" s="424"/>
      <c r="QO10" s="424"/>
      <c r="QP10" s="424"/>
      <c r="QQ10" s="424"/>
      <c r="QR10" s="424"/>
      <c r="QS10" s="424"/>
      <c r="QT10" s="424"/>
      <c r="QU10" s="424"/>
      <c r="QV10" s="424"/>
      <c r="QW10" s="424"/>
      <c r="QX10" s="424"/>
      <c r="QY10" s="424"/>
      <c r="QZ10" s="424"/>
      <c r="RA10" s="424"/>
      <c r="RB10" s="424"/>
      <c r="RC10" s="424"/>
      <c r="RD10" s="424"/>
      <c r="RE10" s="424"/>
      <c r="RF10" s="424"/>
      <c r="RG10" s="424"/>
      <c r="RH10" s="424"/>
      <c r="RI10" s="424"/>
      <c r="RJ10" s="424"/>
      <c r="RK10" s="424"/>
      <c r="RL10" s="424"/>
      <c r="RM10" s="424"/>
      <c r="RN10" s="424"/>
      <c r="RO10" s="424"/>
      <c r="RP10" s="424"/>
      <c r="RQ10" s="424"/>
      <c r="RR10" s="424"/>
      <c r="RS10" s="424"/>
      <c r="RT10" s="424"/>
      <c r="RU10" s="424"/>
      <c r="RV10" s="424"/>
      <c r="RW10" s="424"/>
      <c r="RX10" s="424"/>
      <c r="RY10" s="424"/>
      <c r="RZ10" s="424"/>
      <c r="SA10" s="424"/>
      <c r="SB10" s="424"/>
      <c r="SC10" s="424"/>
      <c r="SD10" s="424"/>
      <c r="SE10" s="424"/>
      <c r="SF10" s="424"/>
      <c r="SG10" s="424"/>
      <c r="SH10" s="424"/>
      <c r="SI10" s="424"/>
      <c r="SJ10" s="424"/>
      <c r="SK10" s="424"/>
      <c r="SL10" s="424"/>
      <c r="SM10" s="424"/>
      <c r="SN10" s="424"/>
      <c r="SO10" s="424"/>
      <c r="SP10" s="424"/>
      <c r="SQ10" s="424"/>
      <c r="SR10" s="424"/>
      <c r="SS10" s="424"/>
      <c r="ST10" s="424"/>
      <c r="SU10" s="424"/>
    </row>
    <row r="11" spans="1:515" x14ac:dyDescent="0.25">
      <c r="A11" s="424"/>
      <c r="B11" s="424"/>
      <c r="C11" s="424"/>
      <c r="D11" s="424"/>
      <c r="E11" s="424"/>
      <c r="F11" s="424"/>
      <c r="G11" s="78"/>
      <c r="H11" s="69"/>
      <c r="I11" s="69"/>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L11" s="424"/>
      <c r="FM11" s="424"/>
      <c r="FN11" s="424"/>
      <c r="FO11" s="424"/>
      <c r="FP11" s="424"/>
      <c r="FQ11" s="424"/>
      <c r="FR11" s="424"/>
      <c r="FS11" s="424"/>
      <c r="FT11" s="424"/>
      <c r="FU11" s="424"/>
      <c r="FV11" s="424"/>
      <c r="FW11" s="424"/>
      <c r="FX11" s="424"/>
      <c r="FY11" s="424"/>
      <c r="FZ11" s="424"/>
      <c r="GA11" s="424"/>
      <c r="GB11" s="424"/>
      <c r="GC11" s="424"/>
      <c r="GD11" s="424"/>
      <c r="GE11" s="424"/>
      <c r="GF11" s="424"/>
      <c r="GG11" s="424"/>
      <c r="GH11" s="424"/>
      <c r="GI11" s="424"/>
      <c r="GJ11" s="424"/>
      <c r="GK11" s="424"/>
      <c r="GL11" s="424"/>
      <c r="GM11" s="424"/>
      <c r="GN11" s="424"/>
      <c r="GO11" s="424"/>
      <c r="GP11" s="424"/>
      <c r="GQ11" s="424"/>
      <c r="GR11" s="424"/>
      <c r="GS11" s="424"/>
      <c r="GT11" s="424"/>
      <c r="GU11" s="424"/>
      <c r="GV11" s="424"/>
      <c r="GW11" s="424"/>
      <c r="GX11" s="424"/>
      <c r="GY11" s="424"/>
      <c r="GZ11" s="424"/>
      <c r="HA11" s="424"/>
      <c r="HB11" s="424"/>
      <c r="HC11" s="424"/>
      <c r="HD11" s="424"/>
      <c r="HE11" s="424"/>
      <c r="HF11" s="424"/>
      <c r="HG11" s="424"/>
      <c r="HH11" s="424"/>
      <c r="HI11" s="424"/>
      <c r="HJ11" s="424"/>
      <c r="HK11" s="424"/>
      <c r="HL11" s="424"/>
      <c r="HM11" s="424"/>
      <c r="HN11" s="424"/>
      <c r="HO11" s="424"/>
      <c r="HP11" s="424"/>
      <c r="HQ11" s="424"/>
      <c r="HR11" s="424"/>
      <c r="HS11" s="424"/>
      <c r="HT11" s="424"/>
      <c r="HU11" s="424"/>
      <c r="HV11" s="424"/>
      <c r="HW11" s="424"/>
      <c r="HX11" s="424"/>
      <c r="HY11" s="424"/>
      <c r="HZ11" s="424"/>
      <c r="IA11" s="424"/>
      <c r="IB11" s="424"/>
      <c r="IC11" s="424"/>
      <c r="ID11" s="424"/>
      <c r="IE11" s="424"/>
      <c r="IF11" s="424"/>
      <c r="IG11" s="424"/>
      <c r="IH11" s="424"/>
      <c r="II11" s="424"/>
      <c r="IJ11" s="424"/>
      <c r="IK11" s="424"/>
      <c r="IL11" s="424"/>
      <c r="IM11" s="424"/>
      <c r="IN11" s="424"/>
      <c r="IO11" s="424"/>
      <c r="IP11" s="424"/>
      <c r="IQ11" s="424"/>
      <c r="IR11" s="424"/>
      <c r="IS11" s="424"/>
      <c r="IT11" s="424"/>
      <c r="IU11" s="424"/>
      <c r="IV11" s="424"/>
      <c r="IW11" s="424"/>
      <c r="IX11" s="424"/>
      <c r="IY11" s="424"/>
      <c r="IZ11" s="424"/>
      <c r="JA11" s="424"/>
      <c r="JB11" s="424"/>
      <c r="JC11" s="424"/>
      <c r="JD11" s="424"/>
      <c r="JE11" s="424"/>
      <c r="JF11" s="424"/>
      <c r="JG11" s="424"/>
      <c r="JH11" s="424"/>
      <c r="JI11" s="424"/>
      <c r="JJ11" s="424"/>
      <c r="JK11" s="424"/>
      <c r="JL11" s="424"/>
      <c r="JM11" s="424"/>
      <c r="JN11" s="424"/>
      <c r="JO11" s="424"/>
      <c r="JP11" s="424"/>
      <c r="JQ11" s="424"/>
      <c r="JR11" s="424"/>
      <c r="JS11" s="424"/>
      <c r="JT11" s="424"/>
      <c r="JU11" s="424"/>
      <c r="JV11" s="424"/>
      <c r="JW11" s="424"/>
      <c r="JX11" s="424"/>
      <c r="JY11" s="424"/>
      <c r="JZ11" s="424"/>
      <c r="KA11" s="424"/>
      <c r="KB11" s="424"/>
      <c r="KC11" s="424"/>
      <c r="KD11" s="424"/>
      <c r="KE11" s="424"/>
      <c r="KF11" s="424"/>
      <c r="KG11" s="424"/>
      <c r="KH11" s="424"/>
      <c r="KI11" s="424"/>
      <c r="KJ11" s="424"/>
      <c r="KK11" s="424"/>
      <c r="KL11" s="424"/>
      <c r="KM11" s="424"/>
      <c r="KN11" s="424"/>
      <c r="KO11" s="424"/>
      <c r="KP11" s="424"/>
      <c r="KQ11" s="424"/>
      <c r="KR11" s="424"/>
      <c r="KS11" s="424"/>
      <c r="KT11" s="424"/>
      <c r="KU11" s="424"/>
      <c r="KV11" s="424"/>
      <c r="KW11" s="424"/>
      <c r="KX11" s="424"/>
      <c r="KY11" s="424"/>
      <c r="KZ11" s="424"/>
      <c r="LA11" s="424"/>
      <c r="LB11" s="424"/>
      <c r="LC11" s="424"/>
      <c r="LD11" s="424"/>
      <c r="LE11" s="424"/>
      <c r="LF11" s="424"/>
      <c r="LG11" s="424"/>
      <c r="LH11" s="424"/>
      <c r="LI11" s="424"/>
      <c r="LJ11" s="424"/>
      <c r="LK11" s="424"/>
      <c r="LL11" s="424"/>
      <c r="LM11" s="424"/>
      <c r="LN11" s="424"/>
      <c r="LO11" s="424"/>
      <c r="LP11" s="424"/>
      <c r="LQ11" s="424"/>
      <c r="LR11" s="424"/>
      <c r="LS11" s="424"/>
      <c r="LT11" s="424"/>
      <c r="LU11" s="424"/>
      <c r="LV11" s="424"/>
      <c r="LW11" s="424"/>
      <c r="LX11" s="424"/>
      <c r="LY11" s="424"/>
      <c r="LZ11" s="424"/>
      <c r="MA11" s="424"/>
      <c r="MB11" s="424"/>
      <c r="MC11" s="424"/>
      <c r="MD11" s="424"/>
      <c r="ME11" s="424"/>
      <c r="MF11" s="424"/>
      <c r="MG11" s="424"/>
      <c r="MH11" s="424"/>
      <c r="MI11" s="424"/>
      <c r="MJ11" s="424"/>
      <c r="MK11" s="424"/>
      <c r="ML11" s="424"/>
      <c r="MM11" s="424"/>
      <c r="MN11" s="424"/>
      <c r="MO11" s="424"/>
      <c r="MP11" s="424"/>
      <c r="MQ11" s="424"/>
      <c r="MR11" s="424"/>
      <c r="MS11" s="424"/>
      <c r="MT11" s="424"/>
      <c r="MU11" s="424"/>
      <c r="MV11" s="424"/>
      <c r="MW11" s="424"/>
      <c r="MX11" s="424"/>
      <c r="MY11" s="424"/>
      <c r="MZ11" s="424"/>
      <c r="NA11" s="424"/>
      <c r="NB11" s="424"/>
      <c r="NC11" s="424"/>
      <c r="ND11" s="424"/>
      <c r="NE11" s="424"/>
      <c r="NF11" s="424"/>
      <c r="NG11" s="424"/>
      <c r="NH11" s="424"/>
      <c r="NI11" s="424"/>
      <c r="NJ11" s="424"/>
      <c r="NK11" s="424"/>
      <c r="NL11" s="424"/>
      <c r="NM11" s="424"/>
      <c r="NN11" s="424"/>
      <c r="NO11" s="424"/>
      <c r="NP11" s="424"/>
      <c r="NQ11" s="424"/>
      <c r="NR11" s="424"/>
      <c r="NS11" s="424"/>
      <c r="NT11" s="424"/>
      <c r="NU11" s="424"/>
      <c r="NV11" s="424"/>
      <c r="NW11" s="424"/>
      <c r="NX11" s="424"/>
      <c r="NY11" s="424"/>
      <c r="NZ11" s="424"/>
      <c r="OA11" s="424"/>
      <c r="OB11" s="424"/>
      <c r="OC11" s="424"/>
      <c r="OD11" s="424"/>
      <c r="OE11" s="424"/>
      <c r="OF11" s="424"/>
      <c r="OG11" s="424"/>
      <c r="OH11" s="424"/>
      <c r="OI11" s="424"/>
      <c r="OJ11" s="424"/>
      <c r="OK11" s="424"/>
      <c r="OL11" s="424"/>
      <c r="OM11" s="424"/>
      <c r="ON11" s="424"/>
      <c r="OO11" s="424"/>
      <c r="OP11" s="424"/>
      <c r="OQ11" s="424"/>
      <c r="OR11" s="424"/>
      <c r="OS11" s="424"/>
      <c r="OT11" s="424"/>
      <c r="OU11" s="424"/>
      <c r="OV11" s="424"/>
      <c r="OW11" s="424"/>
      <c r="OX11" s="424"/>
      <c r="OY11" s="424"/>
      <c r="OZ11" s="424"/>
      <c r="PA11" s="424"/>
      <c r="PB11" s="424"/>
      <c r="PC11" s="424"/>
      <c r="PD11" s="424"/>
      <c r="PE11" s="424"/>
      <c r="PF11" s="424"/>
      <c r="PG11" s="424"/>
      <c r="PH11" s="424"/>
      <c r="PI11" s="424"/>
      <c r="PJ11" s="424"/>
      <c r="PK11" s="424"/>
      <c r="PL11" s="424"/>
      <c r="PM11" s="424"/>
      <c r="PN11" s="424"/>
      <c r="PO11" s="424"/>
      <c r="PP11" s="424"/>
      <c r="PQ11" s="424"/>
      <c r="PR11" s="424"/>
      <c r="PS11" s="424"/>
      <c r="PT11" s="424"/>
      <c r="PU11" s="424"/>
      <c r="PV11" s="424"/>
      <c r="PW11" s="424"/>
      <c r="PX11" s="424"/>
      <c r="PY11" s="424"/>
      <c r="PZ11" s="424"/>
      <c r="QA11" s="424"/>
      <c r="QB11" s="424"/>
      <c r="QC11" s="424"/>
      <c r="QD11" s="424"/>
      <c r="QE11" s="424"/>
      <c r="QF11" s="424"/>
      <c r="QG11" s="424"/>
      <c r="QH11" s="424"/>
      <c r="QI11" s="424"/>
      <c r="QJ11" s="424"/>
      <c r="QK11" s="424"/>
      <c r="QL11" s="424"/>
      <c r="QM11" s="424"/>
      <c r="QN11" s="424"/>
      <c r="QO11" s="424"/>
      <c r="QP11" s="424"/>
      <c r="QQ11" s="424"/>
      <c r="QR11" s="424"/>
      <c r="QS11" s="424"/>
      <c r="QT11" s="424"/>
      <c r="QU11" s="424"/>
      <c r="QV11" s="424"/>
      <c r="QW11" s="424"/>
      <c r="QX11" s="424"/>
      <c r="QY11" s="424"/>
      <c r="QZ11" s="424"/>
      <c r="RA11" s="424"/>
      <c r="RB11" s="424"/>
      <c r="RC11" s="424"/>
      <c r="RD11" s="424"/>
      <c r="RE11" s="424"/>
      <c r="RF11" s="424"/>
      <c r="RG11" s="424"/>
      <c r="RH11" s="424"/>
      <c r="RI11" s="424"/>
      <c r="RJ11" s="424"/>
      <c r="RK11" s="424"/>
      <c r="RL11" s="424"/>
      <c r="RM11" s="424"/>
      <c r="RN11" s="424"/>
      <c r="RO11" s="424"/>
      <c r="RP11" s="424"/>
      <c r="RQ11" s="424"/>
      <c r="RR11" s="424"/>
      <c r="RS11" s="424"/>
      <c r="RT11" s="424"/>
      <c r="RU11" s="424"/>
      <c r="RV11" s="424"/>
      <c r="RW11" s="424"/>
      <c r="RX11" s="424"/>
      <c r="RY11" s="424"/>
      <c r="RZ11" s="424"/>
      <c r="SA11" s="424"/>
      <c r="SB11" s="424"/>
      <c r="SC11" s="424"/>
      <c r="SD11" s="424"/>
      <c r="SE11" s="424"/>
      <c r="SF11" s="424"/>
      <c r="SG11" s="424"/>
      <c r="SH11" s="424"/>
      <c r="SI11" s="424"/>
      <c r="SJ11" s="424"/>
      <c r="SK11" s="424"/>
      <c r="SL11" s="424"/>
      <c r="SM11" s="424"/>
      <c r="SN11" s="424"/>
      <c r="SO11" s="424"/>
      <c r="SP11" s="424"/>
      <c r="SQ11" s="424"/>
      <c r="SR11" s="424"/>
      <c r="SS11" s="424"/>
      <c r="ST11" s="424"/>
      <c r="SU11" s="424"/>
    </row>
    <row r="12" spans="1:515" x14ac:dyDescent="0.25">
      <c r="A12" s="424"/>
      <c r="B12" s="424"/>
      <c r="C12" s="424"/>
      <c r="D12" s="424"/>
      <c r="E12" s="424"/>
      <c r="F12" s="69"/>
      <c r="G12" s="78"/>
      <c r="H12" s="69"/>
      <c r="I12" s="69"/>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X12" s="424"/>
      <c r="FY12" s="424"/>
      <c r="FZ12" s="424"/>
      <c r="GA12" s="424"/>
      <c r="GB12" s="424"/>
      <c r="GC12" s="424"/>
      <c r="GD12" s="424"/>
      <c r="GE12" s="424"/>
      <c r="GF12" s="424"/>
      <c r="GG12" s="424"/>
      <c r="GH12" s="424"/>
      <c r="GI12" s="424"/>
      <c r="GJ12" s="424"/>
      <c r="GK12" s="424"/>
      <c r="GL12" s="424"/>
      <c r="GM12" s="424"/>
      <c r="GN12" s="424"/>
      <c r="GO12" s="424"/>
      <c r="GP12" s="424"/>
      <c r="GQ12" s="424"/>
      <c r="GR12" s="424"/>
      <c r="GS12" s="424"/>
      <c r="GT12" s="424"/>
      <c r="GU12" s="424"/>
      <c r="GV12" s="424"/>
      <c r="GW12" s="424"/>
      <c r="GX12" s="424"/>
      <c r="GY12" s="424"/>
      <c r="GZ12" s="424"/>
      <c r="HA12" s="424"/>
      <c r="HB12" s="424"/>
      <c r="HC12" s="424"/>
      <c r="HD12" s="424"/>
      <c r="HE12" s="424"/>
      <c r="HF12" s="424"/>
      <c r="HG12" s="424"/>
      <c r="HH12" s="424"/>
      <c r="HI12" s="424"/>
      <c r="HJ12" s="424"/>
      <c r="HK12" s="424"/>
      <c r="HL12" s="424"/>
      <c r="HM12" s="424"/>
      <c r="HN12" s="424"/>
      <c r="HO12" s="424"/>
      <c r="HP12" s="424"/>
      <c r="HQ12" s="424"/>
      <c r="HR12" s="424"/>
      <c r="HS12" s="424"/>
      <c r="HT12" s="424"/>
      <c r="HU12" s="424"/>
      <c r="HV12" s="424"/>
      <c r="HW12" s="424"/>
      <c r="HX12" s="424"/>
      <c r="HY12" s="424"/>
      <c r="HZ12" s="424"/>
      <c r="IA12" s="424"/>
      <c r="IB12" s="424"/>
      <c r="IC12" s="424"/>
      <c r="ID12" s="424"/>
      <c r="IE12" s="424"/>
      <c r="IF12" s="424"/>
      <c r="IG12" s="424"/>
      <c r="IH12" s="424"/>
      <c r="II12" s="424"/>
      <c r="IJ12" s="424"/>
      <c r="IK12" s="424"/>
      <c r="IL12" s="424"/>
      <c r="IM12" s="424"/>
      <c r="IN12" s="424"/>
      <c r="IO12" s="424"/>
      <c r="IP12" s="424"/>
      <c r="IQ12" s="424"/>
      <c r="IR12" s="424"/>
      <c r="IS12" s="424"/>
      <c r="IT12" s="424"/>
      <c r="IU12" s="424"/>
      <c r="IV12" s="424"/>
      <c r="IW12" s="424"/>
      <c r="IX12" s="424"/>
      <c r="IY12" s="424"/>
      <c r="IZ12" s="424"/>
      <c r="JA12" s="424"/>
      <c r="JB12" s="424"/>
      <c r="JC12" s="424"/>
      <c r="JD12" s="424"/>
      <c r="JE12" s="424"/>
      <c r="JF12" s="424"/>
      <c r="JG12" s="424"/>
      <c r="JH12" s="424"/>
      <c r="JI12" s="424"/>
      <c r="JJ12" s="424"/>
      <c r="JK12" s="424"/>
      <c r="JL12" s="424"/>
      <c r="JM12" s="424"/>
      <c r="JN12" s="424"/>
      <c r="JO12" s="424"/>
      <c r="JP12" s="424"/>
      <c r="JQ12" s="424"/>
      <c r="JR12" s="424"/>
      <c r="JS12" s="424"/>
      <c r="JT12" s="424"/>
      <c r="JU12" s="424"/>
      <c r="JV12" s="424"/>
      <c r="JW12" s="424"/>
      <c r="JX12" s="424"/>
      <c r="JY12" s="424"/>
      <c r="JZ12" s="424"/>
      <c r="KA12" s="424"/>
      <c r="KB12" s="424"/>
      <c r="KC12" s="424"/>
      <c r="KD12" s="424"/>
      <c r="KE12" s="424"/>
      <c r="KF12" s="424"/>
      <c r="KG12" s="424"/>
      <c r="KH12" s="424"/>
      <c r="KI12" s="424"/>
      <c r="KJ12" s="424"/>
      <c r="KK12" s="424"/>
      <c r="KL12" s="424"/>
      <c r="KM12" s="424"/>
      <c r="KN12" s="424"/>
      <c r="KO12" s="424"/>
      <c r="KP12" s="424"/>
      <c r="KQ12" s="424"/>
      <c r="KR12" s="424"/>
      <c r="KS12" s="424"/>
      <c r="KT12" s="424"/>
      <c r="KU12" s="424"/>
      <c r="KV12" s="424"/>
      <c r="KW12" s="424"/>
      <c r="KX12" s="424"/>
      <c r="KY12" s="424"/>
      <c r="KZ12" s="424"/>
      <c r="LA12" s="424"/>
      <c r="LB12" s="424"/>
      <c r="LC12" s="424"/>
      <c r="LD12" s="424"/>
      <c r="LE12" s="424"/>
      <c r="LF12" s="424"/>
      <c r="LG12" s="424"/>
      <c r="LH12" s="424"/>
      <c r="LI12" s="424"/>
      <c r="LJ12" s="424"/>
      <c r="LK12" s="424"/>
      <c r="LL12" s="424"/>
      <c r="LM12" s="424"/>
      <c r="LN12" s="424"/>
      <c r="LO12" s="424"/>
      <c r="LP12" s="424"/>
      <c r="LQ12" s="424"/>
      <c r="LR12" s="424"/>
      <c r="LS12" s="424"/>
      <c r="LT12" s="424"/>
      <c r="LU12" s="424"/>
      <c r="LV12" s="424"/>
      <c r="LW12" s="424"/>
      <c r="LX12" s="424"/>
      <c r="LY12" s="424"/>
      <c r="LZ12" s="424"/>
      <c r="MA12" s="424"/>
      <c r="MB12" s="424"/>
      <c r="MC12" s="424"/>
      <c r="MD12" s="424"/>
      <c r="ME12" s="424"/>
      <c r="MF12" s="424"/>
      <c r="MG12" s="424"/>
      <c r="MH12" s="424"/>
      <c r="MI12" s="424"/>
      <c r="MJ12" s="424"/>
      <c r="MK12" s="424"/>
      <c r="ML12" s="424"/>
      <c r="MM12" s="424"/>
      <c r="MN12" s="424"/>
      <c r="MO12" s="424"/>
      <c r="MP12" s="424"/>
      <c r="MQ12" s="424"/>
      <c r="MR12" s="424"/>
      <c r="MS12" s="424"/>
      <c r="MT12" s="424"/>
      <c r="MU12" s="424"/>
      <c r="MV12" s="424"/>
      <c r="MW12" s="424"/>
      <c r="MX12" s="424"/>
      <c r="MY12" s="424"/>
      <c r="MZ12" s="424"/>
      <c r="NA12" s="424"/>
      <c r="NB12" s="424"/>
      <c r="NC12" s="424"/>
      <c r="ND12" s="424"/>
      <c r="NE12" s="424"/>
      <c r="NF12" s="424"/>
      <c r="NG12" s="424"/>
      <c r="NH12" s="424"/>
      <c r="NI12" s="424"/>
      <c r="NJ12" s="424"/>
      <c r="NK12" s="424"/>
      <c r="NL12" s="424"/>
      <c r="NM12" s="424"/>
      <c r="NN12" s="424"/>
      <c r="NO12" s="424"/>
      <c r="NP12" s="424"/>
      <c r="NQ12" s="424"/>
      <c r="NR12" s="424"/>
      <c r="NS12" s="424"/>
      <c r="NT12" s="424"/>
      <c r="NU12" s="424"/>
      <c r="NV12" s="424"/>
      <c r="NW12" s="424"/>
      <c r="NX12" s="424"/>
      <c r="NY12" s="424"/>
      <c r="NZ12" s="424"/>
      <c r="OA12" s="424"/>
      <c r="OB12" s="424"/>
      <c r="OC12" s="424"/>
      <c r="OD12" s="424"/>
      <c r="OE12" s="424"/>
      <c r="OF12" s="424"/>
      <c r="OG12" s="424"/>
      <c r="OH12" s="424"/>
      <c r="OI12" s="424"/>
      <c r="OJ12" s="424"/>
      <c r="OK12" s="424"/>
      <c r="OL12" s="424"/>
      <c r="OM12" s="424"/>
      <c r="ON12" s="424"/>
      <c r="OO12" s="424"/>
      <c r="OP12" s="424"/>
      <c r="OQ12" s="424"/>
      <c r="OR12" s="424"/>
      <c r="OS12" s="424"/>
      <c r="OT12" s="424"/>
      <c r="OU12" s="424"/>
      <c r="OV12" s="424"/>
      <c r="OW12" s="424"/>
      <c r="OX12" s="424"/>
      <c r="OY12" s="424"/>
      <c r="OZ12" s="424"/>
      <c r="PA12" s="424"/>
      <c r="PB12" s="424"/>
      <c r="PC12" s="424"/>
      <c r="PD12" s="424"/>
      <c r="PE12" s="424"/>
      <c r="PF12" s="424"/>
      <c r="PG12" s="424"/>
      <c r="PH12" s="424"/>
      <c r="PI12" s="424"/>
      <c r="PJ12" s="424"/>
      <c r="PK12" s="424"/>
      <c r="PL12" s="424"/>
      <c r="PM12" s="424"/>
      <c r="PN12" s="424"/>
      <c r="PO12" s="424"/>
      <c r="PP12" s="424"/>
      <c r="PQ12" s="424"/>
      <c r="PR12" s="424"/>
      <c r="PS12" s="424"/>
      <c r="PT12" s="424"/>
      <c r="PU12" s="424"/>
      <c r="PV12" s="424"/>
      <c r="PW12" s="424"/>
      <c r="PX12" s="424"/>
      <c r="PY12" s="424"/>
      <c r="PZ12" s="424"/>
      <c r="QA12" s="424"/>
      <c r="QB12" s="424"/>
      <c r="QC12" s="424"/>
      <c r="QD12" s="424"/>
      <c r="QE12" s="424"/>
      <c r="QF12" s="424"/>
      <c r="QG12" s="424"/>
      <c r="QH12" s="424"/>
      <c r="QI12" s="424"/>
      <c r="QJ12" s="424"/>
      <c r="QK12" s="424"/>
      <c r="QL12" s="424"/>
      <c r="QM12" s="424"/>
      <c r="QN12" s="424"/>
      <c r="QO12" s="424"/>
      <c r="QP12" s="424"/>
      <c r="QQ12" s="424"/>
      <c r="QR12" s="424"/>
      <c r="QS12" s="424"/>
      <c r="QT12" s="424"/>
      <c r="QU12" s="424"/>
      <c r="QV12" s="424"/>
      <c r="QW12" s="424"/>
      <c r="QX12" s="424"/>
      <c r="QY12" s="424"/>
      <c r="QZ12" s="424"/>
      <c r="RA12" s="424"/>
      <c r="RB12" s="424"/>
      <c r="RC12" s="424"/>
      <c r="RD12" s="424"/>
      <c r="RE12" s="424"/>
      <c r="RF12" s="424"/>
      <c r="RG12" s="424"/>
      <c r="RH12" s="424"/>
      <c r="RI12" s="424"/>
      <c r="RJ12" s="424"/>
      <c r="RK12" s="424"/>
      <c r="RL12" s="424"/>
      <c r="RM12" s="424"/>
      <c r="RN12" s="424"/>
      <c r="RO12" s="424"/>
      <c r="RP12" s="424"/>
      <c r="RQ12" s="424"/>
      <c r="RR12" s="424"/>
      <c r="RS12" s="424"/>
      <c r="RT12" s="424"/>
      <c r="RU12" s="424"/>
      <c r="RV12" s="424"/>
      <c r="RW12" s="424"/>
      <c r="RX12" s="424"/>
      <c r="RY12" s="424"/>
      <c r="RZ12" s="424"/>
      <c r="SA12" s="424"/>
      <c r="SB12" s="424"/>
      <c r="SC12" s="424"/>
      <c r="SD12" s="424"/>
      <c r="SE12" s="424"/>
      <c r="SF12" s="424"/>
      <c r="SG12" s="424"/>
      <c r="SH12" s="424"/>
      <c r="SI12" s="424"/>
      <c r="SJ12" s="424"/>
      <c r="SK12" s="424"/>
      <c r="SL12" s="424"/>
      <c r="SM12" s="424"/>
      <c r="SN12" s="424"/>
      <c r="SO12" s="424"/>
      <c r="SP12" s="424"/>
      <c r="SQ12" s="424"/>
      <c r="SR12" s="424"/>
      <c r="SS12" s="424"/>
      <c r="ST12" s="424"/>
      <c r="SU12" s="424"/>
    </row>
    <row r="13" spans="1:515" ht="15.75" x14ac:dyDescent="0.25">
      <c r="A13" s="424"/>
      <c r="B13" s="424"/>
      <c r="C13" s="285" t="s">
        <v>1309</v>
      </c>
      <c r="D13" s="343"/>
      <c r="E13" s="424"/>
      <c r="F13" s="69"/>
      <c r="G13" s="78"/>
      <c r="H13" s="69"/>
      <c r="I13" s="69"/>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4"/>
      <c r="FL13" s="424"/>
      <c r="FM13" s="424"/>
      <c r="FN13" s="424"/>
      <c r="FO13" s="424"/>
      <c r="FP13" s="424"/>
      <c r="FQ13" s="424"/>
      <c r="FR13" s="424"/>
      <c r="FS13" s="424"/>
      <c r="FT13" s="424"/>
      <c r="FU13" s="424"/>
      <c r="FV13" s="424"/>
      <c r="FW13" s="424"/>
      <c r="FX13" s="424"/>
      <c r="FY13" s="424"/>
      <c r="FZ13" s="424"/>
      <c r="GA13" s="424"/>
      <c r="GB13" s="424"/>
      <c r="GC13" s="424"/>
      <c r="GD13" s="424"/>
      <c r="GE13" s="424"/>
      <c r="GF13" s="424"/>
      <c r="GG13" s="424"/>
      <c r="GH13" s="424"/>
      <c r="GI13" s="424"/>
      <c r="GJ13" s="424"/>
      <c r="GK13" s="424"/>
      <c r="GL13" s="424"/>
      <c r="GM13" s="424"/>
      <c r="GN13" s="424"/>
      <c r="GO13" s="424"/>
      <c r="GP13" s="424"/>
      <c r="GQ13" s="424"/>
      <c r="GR13" s="424"/>
      <c r="GS13" s="424"/>
      <c r="GT13" s="424"/>
      <c r="GU13" s="424"/>
      <c r="GV13" s="424"/>
      <c r="GW13" s="424"/>
      <c r="GX13" s="424"/>
      <c r="GY13" s="424"/>
      <c r="GZ13" s="424"/>
      <c r="HA13" s="424"/>
      <c r="HB13" s="424"/>
      <c r="HC13" s="424"/>
      <c r="HD13" s="424"/>
      <c r="HE13" s="424"/>
      <c r="HF13" s="424"/>
      <c r="HG13" s="424"/>
      <c r="HH13" s="424"/>
      <c r="HI13" s="424"/>
      <c r="HJ13" s="424"/>
      <c r="HK13" s="424"/>
      <c r="HL13" s="424"/>
      <c r="HM13" s="424"/>
      <c r="HN13" s="424"/>
      <c r="HO13" s="424"/>
      <c r="HP13" s="424"/>
      <c r="HQ13" s="424"/>
      <c r="HR13" s="424"/>
      <c r="HS13" s="424"/>
      <c r="HT13" s="424"/>
      <c r="HU13" s="424"/>
      <c r="HV13" s="424"/>
      <c r="HW13" s="424"/>
      <c r="HX13" s="424"/>
      <c r="HY13" s="424"/>
      <c r="HZ13" s="424"/>
      <c r="IA13" s="424"/>
      <c r="IB13" s="424"/>
      <c r="IC13" s="424"/>
      <c r="ID13" s="424"/>
      <c r="IE13" s="424"/>
      <c r="IF13" s="424"/>
      <c r="IG13" s="424"/>
      <c r="IH13" s="424"/>
      <c r="II13" s="424"/>
      <c r="IJ13" s="424"/>
      <c r="IK13" s="424"/>
      <c r="IL13" s="424"/>
      <c r="IM13" s="424"/>
      <c r="IN13" s="424"/>
      <c r="IO13" s="424"/>
      <c r="IP13" s="424"/>
      <c r="IQ13" s="424"/>
      <c r="IR13" s="424"/>
      <c r="IS13" s="424"/>
      <c r="IT13" s="424"/>
      <c r="IU13" s="424"/>
      <c r="IV13" s="424"/>
      <c r="IW13" s="424"/>
      <c r="IX13" s="424"/>
      <c r="IY13" s="424"/>
      <c r="IZ13" s="424"/>
      <c r="JA13" s="424"/>
      <c r="JB13" s="424"/>
      <c r="JC13" s="424"/>
      <c r="JD13" s="424"/>
      <c r="JE13" s="424"/>
      <c r="JF13" s="424"/>
      <c r="JG13" s="424"/>
      <c r="JH13" s="424"/>
      <c r="JI13" s="424"/>
      <c r="JJ13" s="424"/>
      <c r="JK13" s="424"/>
      <c r="JL13" s="424"/>
      <c r="JM13" s="424"/>
      <c r="JN13" s="424"/>
      <c r="JO13" s="424"/>
      <c r="JP13" s="424"/>
      <c r="JQ13" s="424"/>
      <c r="JR13" s="424"/>
      <c r="JS13" s="424"/>
      <c r="JT13" s="424"/>
      <c r="JU13" s="424"/>
      <c r="JV13" s="424"/>
      <c r="JW13" s="424"/>
      <c r="JX13" s="424"/>
      <c r="JY13" s="424"/>
      <c r="JZ13" s="424"/>
      <c r="KA13" s="424"/>
      <c r="KB13" s="424"/>
      <c r="KC13" s="424"/>
      <c r="KD13" s="424"/>
      <c r="KE13" s="424"/>
      <c r="KF13" s="424"/>
      <c r="KG13" s="424"/>
      <c r="KH13" s="424"/>
      <c r="KI13" s="424"/>
      <c r="KJ13" s="424"/>
      <c r="KK13" s="424"/>
      <c r="KL13" s="424"/>
      <c r="KM13" s="424"/>
      <c r="KN13" s="424"/>
      <c r="KO13" s="424"/>
      <c r="KP13" s="424"/>
      <c r="KQ13" s="424"/>
      <c r="KR13" s="424"/>
      <c r="KS13" s="424"/>
      <c r="KT13" s="424"/>
      <c r="KU13" s="424"/>
      <c r="KV13" s="424"/>
      <c r="KW13" s="424"/>
      <c r="KX13" s="424"/>
      <c r="KY13" s="424"/>
      <c r="KZ13" s="424"/>
      <c r="LA13" s="424"/>
      <c r="LB13" s="424"/>
      <c r="LC13" s="424"/>
      <c r="LD13" s="424"/>
      <c r="LE13" s="424"/>
      <c r="LF13" s="424"/>
      <c r="LG13" s="424"/>
      <c r="LH13" s="424"/>
      <c r="LI13" s="424"/>
      <c r="LJ13" s="424"/>
      <c r="LK13" s="424"/>
      <c r="LL13" s="424"/>
      <c r="LM13" s="424"/>
      <c r="LN13" s="424"/>
      <c r="LO13" s="424"/>
      <c r="LP13" s="424"/>
      <c r="LQ13" s="424"/>
      <c r="LR13" s="424"/>
      <c r="LS13" s="424"/>
      <c r="LT13" s="424"/>
      <c r="LU13" s="424"/>
      <c r="LV13" s="424"/>
      <c r="LW13" s="424"/>
      <c r="LX13" s="424"/>
      <c r="LY13" s="424"/>
      <c r="LZ13" s="424"/>
      <c r="MA13" s="424"/>
      <c r="MB13" s="424"/>
      <c r="MC13" s="424"/>
      <c r="MD13" s="424"/>
      <c r="ME13" s="424"/>
      <c r="MF13" s="424"/>
      <c r="MG13" s="424"/>
      <c r="MH13" s="424"/>
      <c r="MI13" s="424"/>
      <c r="MJ13" s="424"/>
      <c r="MK13" s="424"/>
      <c r="ML13" s="424"/>
      <c r="MM13" s="424"/>
      <c r="MN13" s="424"/>
      <c r="MO13" s="424"/>
      <c r="MP13" s="424"/>
      <c r="MQ13" s="424"/>
      <c r="MR13" s="424"/>
      <c r="MS13" s="424"/>
      <c r="MT13" s="424"/>
      <c r="MU13" s="424"/>
      <c r="MV13" s="424"/>
      <c r="MW13" s="424"/>
      <c r="MX13" s="424"/>
      <c r="MY13" s="424"/>
      <c r="MZ13" s="424"/>
      <c r="NA13" s="424"/>
      <c r="NB13" s="424"/>
      <c r="NC13" s="424"/>
      <c r="ND13" s="424"/>
      <c r="NE13" s="424"/>
      <c r="NF13" s="424"/>
      <c r="NG13" s="424"/>
      <c r="NH13" s="424"/>
      <c r="NI13" s="424"/>
      <c r="NJ13" s="424"/>
      <c r="NK13" s="424"/>
      <c r="NL13" s="424"/>
      <c r="NM13" s="424"/>
      <c r="NN13" s="424"/>
      <c r="NO13" s="424"/>
      <c r="NP13" s="424"/>
      <c r="NQ13" s="424"/>
      <c r="NR13" s="424"/>
      <c r="NS13" s="424"/>
      <c r="NT13" s="424"/>
      <c r="NU13" s="424"/>
      <c r="NV13" s="424"/>
      <c r="NW13" s="424"/>
      <c r="NX13" s="424"/>
      <c r="NY13" s="424"/>
      <c r="NZ13" s="424"/>
      <c r="OA13" s="424"/>
      <c r="OB13" s="424"/>
      <c r="OC13" s="424"/>
      <c r="OD13" s="424"/>
      <c r="OE13" s="424"/>
      <c r="OF13" s="424"/>
      <c r="OG13" s="424"/>
      <c r="OH13" s="424"/>
      <c r="OI13" s="424"/>
      <c r="OJ13" s="424"/>
      <c r="OK13" s="424"/>
      <c r="OL13" s="424"/>
      <c r="OM13" s="424"/>
      <c r="ON13" s="424"/>
      <c r="OO13" s="424"/>
      <c r="OP13" s="424"/>
      <c r="OQ13" s="424"/>
      <c r="OR13" s="424"/>
      <c r="OS13" s="424"/>
      <c r="OT13" s="424"/>
      <c r="OU13" s="424"/>
      <c r="OV13" s="424"/>
      <c r="OW13" s="424"/>
      <c r="OX13" s="424"/>
      <c r="OY13" s="424"/>
      <c r="OZ13" s="424"/>
      <c r="PA13" s="424"/>
      <c r="PB13" s="424"/>
      <c r="PC13" s="424"/>
      <c r="PD13" s="424"/>
      <c r="PE13" s="424"/>
      <c r="PF13" s="424"/>
      <c r="PG13" s="424"/>
      <c r="PH13" s="424"/>
      <c r="PI13" s="424"/>
      <c r="PJ13" s="424"/>
      <c r="PK13" s="424"/>
      <c r="PL13" s="424"/>
      <c r="PM13" s="424"/>
      <c r="PN13" s="424"/>
      <c r="PO13" s="424"/>
      <c r="PP13" s="424"/>
      <c r="PQ13" s="424"/>
      <c r="PR13" s="424"/>
      <c r="PS13" s="424"/>
      <c r="PT13" s="424"/>
      <c r="PU13" s="424"/>
      <c r="PV13" s="424"/>
      <c r="PW13" s="424"/>
      <c r="PX13" s="424"/>
      <c r="PY13" s="424"/>
      <c r="PZ13" s="424"/>
      <c r="QA13" s="424"/>
      <c r="QB13" s="424"/>
      <c r="QC13" s="424"/>
      <c r="QD13" s="424"/>
      <c r="QE13" s="424"/>
      <c r="QF13" s="424"/>
      <c r="QG13" s="424"/>
      <c r="QH13" s="424"/>
      <c r="QI13" s="424"/>
      <c r="QJ13" s="424"/>
      <c r="QK13" s="424"/>
      <c r="QL13" s="424"/>
      <c r="QM13" s="424"/>
      <c r="QN13" s="424"/>
      <c r="QO13" s="424"/>
      <c r="QP13" s="424"/>
      <c r="QQ13" s="424"/>
      <c r="QR13" s="424"/>
      <c r="QS13" s="424"/>
      <c r="QT13" s="424"/>
      <c r="QU13" s="424"/>
      <c r="QV13" s="424"/>
      <c r="QW13" s="424"/>
      <c r="QX13" s="424"/>
      <c r="QY13" s="424"/>
      <c r="QZ13" s="424"/>
      <c r="RA13" s="424"/>
      <c r="RB13" s="424"/>
      <c r="RC13" s="424"/>
      <c r="RD13" s="424"/>
      <c r="RE13" s="424"/>
      <c r="RF13" s="424"/>
      <c r="RG13" s="424"/>
      <c r="RH13" s="424"/>
      <c r="RI13" s="424"/>
      <c r="RJ13" s="424"/>
      <c r="RK13" s="424"/>
      <c r="RL13" s="424"/>
      <c r="RM13" s="424"/>
      <c r="RN13" s="424"/>
      <c r="RO13" s="424"/>
      <c r="RP13" s="424"/>
      <c r="RQ13" s="424"/>
      <c r="RR13" s="424"/>
      <c r="RS13" s="424"/>
      <c r="RT13" s="424"/>
      <c r="RU13" s="424"/>
      <c r="RV13" s="424"/>
      <c r="RW13" s="424"/>
      <c r="RX13" s="424"/>
      <c r="RY13" s="424"/>
      <c r="RZ13" s="424"/>
      <c r="SA13" s="424"/>
      <c r="SB13" s="424"/>
      <c r="SC13" s="424"/>
      <c r="SD13" s="424"/>
      <c r="SE13" s="424"/>
      <c r="SF13" s="424"/>
      <c r="SG13" s="424"/>
      <c r="SH13" s="424"/>
      <c r="SI13" s="424"/>
      <c r="SJ13" s="424"/>
      <c r="SK13" s="424"/>
      <c r="SL13" s="424"/>
      <c r="SM13" s="424"/>
      <c r="SN13" s="424"/>
      <c r="SO13" s="424"/>
      <c r="SP13" s="424"/>
      <c r="SQ13" s="424"/>
      <c r="SR13" s="424"/>
      <c r="SS13" s="424"/>
      <c r="ST13" s="424"/>
      <c r="SU13" s="424"/>
    </row>
    <row r="14" spans="1:515" ht="18.75" x14ac:dyDescent="0.25">
      <c r="A14" s="424"/>
      <c r="B14" s="424"/>
      <c r="C14" s="202"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424"/>
      <c r="F14" s="69"/>
      <c r="G14" s="78"/>
      <c r="H14" s="69"/>
      <c r="I14" s="69"/>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E14" s="424"/>
      <c r="FF14" s="424"/>
      <c r="FG14" s="424"/>
      <c r="FH14" s="424"/>
      <c r="FI14" s="424"/>
      <c r="FJ14" s="424"/>
      <c r="FK14" s="424"/>
      <c r="FL14" s="424"/>
      <c r="FM14" s="424"/>
      <c r="FN14" s="424"/>
      <c r="FO14" s="424"/>
      <c r="FP14" s="424"/>
      <c r="FQ14" s="424"/>
      <c r="FR14" s="424"/>
      <c r="FS14" s="424"/>
      <c r="FT14" s="424"/>
      <c r="FU14" s="424"/>
      <c r="FV14" s="424"/>
      <c r="FW14" s="424"/>
      <c r="FX14" s="424"/>
      <c r="FY14" s="424"/>
      <c r="FZ14" s="424"/>
      <c r="GA14" s="424"/>
      <c r="GB14" s="424"/>
      <c r="GC14" s="424"/>
      <c r="GD14" s="424"/>
      <c r="GE14" s="424"/>
      <c r="GF14" s="424"/>
      <c r="GG14" s="424"/>
      <c r="GH14" s="424"/>
      <c r="GI14" s="424"/>
      <c r="GJ14" s="424"/>
      <c r="GK14" s="424"/>
      <c r="GL14" s="424"/>
      <c r="GM14" s="424"/>
      <c r="GN14" s="424"/>
      <c r="GO14" s="424"/>
      <c r="GP14" s="424"/>
      <c r="GQ14" s="424"/>
      <c r="GR14" s="424"/>
      <c r="GS14" s="424"/>
      <c r="GT14" s="424"/>
      <c r="GU14" s="424"/>
      <c r="GV14" s="424"/>
      <c r="GW14" s="424"/>
      <c r="GX14" s="424"/>
      <c r="GY14" s="424"/>
      <c r="GZ14" s="424"/>
      <c r="HA14" s="424"/>
      <c r="HB14" s="424"/>
      <c r="HC14" s="424"/>
      <c r="HD14" s="424"/>
      <c r="HE14" s="424"/>
      <c r="HF14" s="424"/>
      <c r="HG14" s="424"/>
      <c r="HH14" s="424"/>
      <c r="HI14" s="424"/>
      <c r="HJ14" s="424"/>
      <c r="HK14" s="424"/>
      <c r="HL14" s="424"/>
      <c r="HM14" s="424"/>
      <c r="HN14" s="424"/>
      <c r="HO14" s="424"/>
      <c r="HP14" s="424"/>
      <c r="HQ14" s="424"/>
      <c r="HR14" s="424"/>
      <c r="HS14" s="424"/>
      <c r="HT14" s="424"/>
      <c r="HU14" s="424"/>
      <c r="HV14" s="424"/>
      <c r="HW14" s="424"/>
      <c r="HX14" s="424"/>
      <c r="HY14" s="424"/>
      <c r="HZ14" s="424"/>
      <c r="IA14" s="424"/>
      <c r="IB14" s="424"/>
      <c r="IC14" s="424"/>
      <c r="ID14" s="424"/>
      <c r="IE14" s="424"/>
      <c r="IF14" s="424"/>
      <c r="IG14" s="424"/>
      <c r="IH14" s="424"/>
      <c r="II14" s="424"/>
      <c r="IJ14" s="424"/>
      <c r="IK14" s="424"/>
      <c r="IL14" s="424"/>
      <c r="IM14" s="424"/>
      <c r="IN14" s="424"/>
      <c r="IO14" s="424"/>
      <c r="IP14" s="424"/>
      <c r="IQ14" s="424"/>
      <c r="IR14" s="424"/>
      <c r="IS14" s="424"/>
      <c r="IT14" s="424"/>
      <c r="IU14" s="424"/>
      <c r="IV14" s="424"/>
      <c r="IW14" s="424"/>
      <c r="IX14" s="424"/>
      <c r="IY14" s="424"/>
      <c r="IZ14" s="424"/>
      <c r="JA14" s="424"/>
      <c r="JB14" s="424"/>
      <c r="JC14" s="424"/>
      <c r="JD14" s="424"/>
      <c r="JE14" s="424"/>
      <c r="JF14" s="424"/>
      <c r="JG14" s="424"/>
      <c r="JH14" s="424"/>
      <c r="JI14" s="424"/>
      <c r="JJ14" s="424"/>
      <c r="JK14" s="424"/>
      <c r="JL14" s="424"/>
      <c r="JM14" s="424"/>
      <c r="JN14" s="424"/>
      <c r="JO14" s="424"/>
      <c r="JP14" s="424"/>
      <c r="JQ14" s="424"/>
      <c r="JR14" s="424"/>
      <c r="JS14" s="424"/>
      <c r="JT14" s="424"/>
      <c r="JU14" s="424"/>
      <c r="JV14" s="424"/>
      <c r="JW14" s="424"/>
      <c r="JX14" s="424"/>
      <c r="JY14" s="424"/>
      <c r="JZ14" s="424"/>
      <c r="KA14" s="424"/>
      <c r="KB14" s="424"/>
      <c r="KC14" s="424"/>
      <c r="KD14" s="424"/>
      <c r="KE14" s="424"/>
      <c r="KF14" s="424"/>
      <c r="KG14" s="424"/>
      <c r="KH14" s="424"/>
      <c r="KI14" s="424"/>
      <c r="KJ14" s="424"/>
      <c r="KK14" s="424"/>
      <c r="KL14" s="424"/>
      <c r="KM14" s="424"/>
      <c r="KN14" s="424"/>
      <c r="KO14" s="424"/>
      <c r="KP14" s="424"/>
      <c r="KQ14" s="424"/>
      <c r="KR14" s="424"/>
      <c r="KS14" s="424"/>
      <c r="KT14" s="424"/>
      <c r="KU14" s="424"/>
      <c r="KV14" s="424"/>
      <c r="KW14" s="424"/>
      <c r="KX14" s="424"/>
      <c r="KY14" s="424"/>
      <c r="KZ14" s="424"/>
      <c r="LA14" s="424"/>
      <c r="LB14" s="424"/>
      <c r="LC14" s="424"/>
      <c r="LD14" s="424"/>
      <c r="LE14" s="424"/>
      <c r="LF14" s="424"/>
      <c r="LG14" s="424"/>
      <c r="LH14" s="424"/>
      <c r="LI14" s="424"/>
      <c r="LJ14" s="424"/>
      <c r="LK14" s="424"/>
      <c r="LL14" s="424"/>
      <c r="LM14" s="424"/>
      <c r="LN14" s="424"/>
      <c r="LO14" s="424"/>
      <c r="LP14" s="424"/>
      <c r="LQ14" s="424"/>
      <c r="LR14" s="424"/>
      <c r="LS14" s="424"/>
      <c r="LT14" s="424"/>
      <c r="LU14" s="424"/>
      <c r="LV14" s="424"/>
      <c r="LW14" s="424"/>
      <c r="LX14" s="424"/>
      <c r="LY14" s="424"/>
      <c r="LZ14" s="424"/>
      <c r="MA14" s="424"/>
      <c r="MB14" s="424"/>
      <c r="MC14" s="424"/>
      <c r="MD14" s="424"/>
      <c r="ME14" s="424"/>
      <c r="MF14" s="424"/>
      <c r="MG14" s="424"/>
      <c r="MH14" s="424"/>
      <c r="MI14" s="424"/>
      <c r="MJ14" s="424"/>
      <c r="MK14" s="424"/>
      <c r="ML14" s="424"/>
      <c r="MM14" s="424"/>
      <c r="MN14" s="424"/>
      <c r="MO14" s="424"/>
      <c r="MP14" s="424"/>
      <c r="MQ14" s="424"/>
      <c r="MR14" s="424"/>
      <c r="MS14" s="424"/>
      <c r="MT14" s="424"/>
      <c r="MU14" s="424"/>
      <c r="MV14" s="424"/>
      <c r="MW14" s="424"/>
      <c r="MX14" s="424"/>
      <c r="MY14" s="424"/>
      <c r="MZ14" s="424"/>
      <c r="NA14" s="424"/>
      <c r="NB14" s="424"/>
      <c r="NC14" s="424"/>
      <c r="ND14" s="424"/>
      <c r="NE14" s="424"/>
      <c r="NF14" s="424"/>
      <c r="NG14" s="424"/>
      <c r="NH14" s="424"/>
      <c r="NI14" s="424"/>
      <c r="NJ14" s="424"/>
      <c r="NK14" s="424"/>
      <c r="NL14" s="424"/>
      <c r="NM14" s="424"/>
      <c r="NN14" s="424"/>
      <c r="NO14" s="424"/>
      <c r="NP14" s="424"/>
      <c r="NQ14" s="424"/>
      <c r="NR14" s="424"/>
      <c r="NS14" s="424"/>
      <c r="NT14" s="424"/>
      <c r="NU14" s="424"/>
      <c r="NV14" s="424"/>
      <c r="NW14" s="424"/>
      <c r="NX14" s="424"/>
      <c r="NY14" s="424"/>
      <c r="NZ14" s="424"/>
      <c r="OA14" s="424"/>
      <c r="OB14" s="424"/>
      <c r="OC14" s="424"/>
      <c r="OD14" s="424"/>
      <c r="OE14" s="424"/>
      <c r="OF14" s="424"/>
      <c r="OG14" s="424"/>
      <c r="OH14" s="424"/>
      <c r="OI14" s="424"/>
      <c r="OJ14" s="424"/>
      <c r="OK14" s="424"/>
      <c r="OL14" s="424"/>
      <c r="OM14" s="424"/>
      <c r="ON14" s="424"/>
      <c r="OO14" s="424"/>
      <c r="OP14" s="424"/>
      <c r="OQ14" s="424"/>
      <c r="OR14" s="424"/>
      <c r="OS14" s="424"/>
      <c r="OT14" s="424"/>
      <c r="OU14" s="424"/>
      <c r="OV14" s="424"/>
      <c r="OW14" s="424"/>
      <c r="OX14" s="424"/>
      <c r="OY14" s="424"/>
      <c r="OZ14" s="424"/>
      <c r="PA14" s="424"/>
      <c r="PB14" s="424"/>
      <c r="PC14" s="424"/>
      <c r="PD14" s="424"/>
      <c r="PE14" s="424"/>
      <c r="PF14" s="424"/>
      <c r="PG14" s="424"/>
      <c r="PH14" s="424"/>
      <c r="PI14" s="424"/>
      <c r="PJ14" s="424"/>
      <c r="PK14" s="424"/>
      <c r="PL14" s="424"/>
      <c r="PM14" s="424"/>
      <c r="PN14" s="424"/>
      <c r="PO14" s="424"/>
      <c r="PP14" s="424"/>
      <c r="PQ14" s="424"/>
      <c r="PR14" s="424"/>
      <c r="PS14" s="424"/>
      <c r="PT14" s="424"/>
      <c r="PU14" s="424"/>
      <c r="PV14" s="424"/>
      <c r="PW14" s="424"/>
      <c r="PX14" s="424"/>
      <c r="PY14" s="424"/>
      <c r="PZ14" s="424"/>
      <c r="QA14" s="424"/>
      <c r="QB14" s="424"/>
      <c r="QC14" s="424"/>
      <c r="QD14" s="424"/>
      <c r="QE14" s="424"/>
      <c r="QF14" s="424"/>
      <c r="QG14" s="424"/>
      <c r="QH14" s="424"/>
      <c r="QI14" s="424"/>
      <c r="QJ14" s="424"/>
      <c r="QK14" s="424"/>
      <c r="QL14" s="424"/>
      <c r="QM14" s="424"/>
      <c r="QN14" s="424"/>
      <c r="QO14" s="424"/>
      <c r="QP14" s="424"/>
      <c r="QQ14" s="424"/>
      <c r="QR14" s="424"/>
      <c r="QS14" s="424"/>
      <c r="QT14" s="424"/>
      <c r="QU14" s="424"/>
      <c r="QV14" s="424"/>
      <c r="QW14" s="424"/>
      <c r="QX14" s="424"/>
      <c r="QY14" s="424"/>
      <c r="QZ14" s="424"/>
      <c r="RA14" s="424"/>
      <c r="RB14" s="424"/>
      <c r="RC14" s="424"/>
      <c r="RD14" s="424"/>
      <c r="RE14" s="424"/>
      <c r="RF14" s="424"/>
      <c r="RG14" s="424"/>
      <c r="RH14" s="424"/>
      <c r="RI14" s="424"/>
      <c r="RJ14" s="424"/>
      <c r="RK14" s="424"/>
      <c r="RL14" s="424"/>
      <c r="RM14" s="424"/>
      <c r="RN14" s="424"/>
      <c r="RO14" s="424"/>
      <c r="RP14" s="424"/>
      <c r="RQ14" s="424"/>
      <c r="RR14" s="424"/>
      <c r="RS14" s="424"/>
      <c r="RT14" s="424"/>
      <c r="RU14" s="424"/>
      <c r="RV14" s="424"/>
      <c r="RW14" s="424"/>
      <c r="RX14" s="424"/>
      <c r="RY14" s="424"/>
      <c r="RZ14" s="424"/>
      <c r="SA14" s="424"/>
      <c r="SB14" s="424"/>
      <c r="SC14" s="424"/>
      <c r="SD14" s="424"/>
      <c r="SE14" s="424"/>
      <c r="SF14" s="424"/>
      <c r="SG14" s="424"/>
      <c r="SH14" s="424"/>
      <c r="SI14" s="424"/>
      <c r="SJ14" s="424"/>
      <c r="SK14" s="424"/>
      <c r="SL14" s="424"/>
      <c r="SM14" s="424"/>
      <c r="SN14" s="424"/>
      <c r="SO14" s="424"/>
      <c r="SP14" s="424"/>
      <c r="SQ14" s="424"/>
      <c r="SR14" s="424"/>
      <c r="SS14" s="424"/>
      <c r="ST14" s="424"/>
      <c r="SU14" s="424"/>
    </row>
    <row r="15" spans="1:515" ht="42.75" thickBot="1" x14ac:dyDescent="0.3">
      <c r="A15" s="424"/>
      <c r="B15" s="424"/>
      <c r="C15" s="424"/>
      <c r="D15" s="424"/>
      <c r="E15" s="424"/>
      <c r="F15" s="91"/>
      <c r="G15" s="75"/>
      <c r="H15" s="75"/>
      <c r="I15" s="75"/>
      <c r="J15" s="424"/>
      <c r="K15" s="424"/>
      <c r="L15" s="218"/>
      <c r="M15" s="219"/>
      <c r="N15" s="218"/>
      <c r="O15" s="218"/>
      <c r="P15" s="221" t="s">
        <v>1343</v>
      </c>
      <c r="Q15" s="221" t="s">
        <v>1344</v>
      </c>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4"/>
      <c r="DG15" s="424"/>
      <c r="DH15" s="424"/>
      <c r="DI15" s="424"/>
      <c r="DJ15" s="424"/>
      <c r="DK15" s="424"/>
      <c r="DL15" s="424"/>
      <c r="DM15" s="424"/>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E15" s="424"/>
      <c r="FF15" s="424"/>
      <c r="FG15" s="424"/>
      <c r="FH15" s="424"/>
      <c r="FI15" s="424"/>
      <c r="FJ15" s="424"/>
      <c r="FK15" s="424"/>
      <c r="FL15" s="424"/>
      <c r="FM15" s="424"/>
      <c r="FN15" s="424"/>
      <c r="FO15" s="424"/>
      <c r="FP15" s="424"/>
      <c r="FQ15" s="424"/>
      <c r="FR15" s="424"/>
      <c r="FS15" s="424"/>
      <c r="FT15" s="424"/>
      <c r="FU15" s="424"/>
      <c r="FV15" s="424"/>
      <c r="FW15" s="424"/>
      <c r="FX15" s="424"/>
      <c r="FY15" s="424"/>
      <c r="FZ15" s="424"/>
      <c r="GA15" s="424"/>
      <c r="GB15" s="424"/>
      <c r="GC15" s="424"/>
      <c r="GD15" s="424"/>
      <c r="GE15" s="424"/>
      <c r="GF15" s="424"/>
      <c r="GG15" s="424"/>
      <c r="GH15" s="424"/>
      <c r="GI15" s="424"/>
      <c r="GJ15" s="424"/>
      <c r="GK15" s="424"/>
      <c r="GL15" s="424"/>
      <c r="GM15" s="424"/>
      <c r="GN15" s="424"/>
      <c r="GO15" s="424"/>
      <c r="GP15" s="424"/>
      <c r="GQ15" s="424"/>
      <c r="GR15" s="424"/>
      <c r="GS15" s="424"/>
      <c r="GT15" s="424"/>
      <c r="GU15" s="424"/>
      <c r="GV15" s="424"/>
      <c r="GW15" s="424"/>
      <c r="GX15" s="424"/>
      <c r="GY15" s="424"/>
      <c r="GZ15" s="424"/>
      <c r="HA15" s="424"/>
      <c r="HB15" s="424"/>
      <c r="HC15" s="424"/>
      <c r="HD15" s="424"/>
      <c r="HE15" s="424"/>
      <c r="HF15" s="424"/>
      <c r="HG15" s="424"/>
      <c r="HH15" s="424"/>
      <c r="HI15" s="424"/>
      <c r="HJ15" s="424"/>
      <c r="HK15" s="424"/>
      <c r="HL15" s="424"/>
      <c r="HM15" s="424"/>
      <c r="HN15" s="424"/>
      <c r="HO15" s="424"/>
      <c r="HP15" s="424"/>
      <c r="HQ15" s="424"/>
      <c r="HR15" s="424"/>
      <c r="HS15" s="424"/>
      <c r="HT15" s="424"/>
      <c r="HU15" s="424"/>
      <c r="HV15" s="424"/>
      <c r="HW15" s="424"/>
      <c r="HX15" s="424"/>
      <c r="HY15" s="424"/>
      <c r="HZ15" s="424"/>
      <c r="IA15" s="424"/>
      <c r="IB15" s="424"/>
      <c r="IC15" s="424"/>
      <c r="ID15" s="424"/>
      <c r="IE15" s="424"/>
      <c r="IF15" s="424"/>
      <c r="IG15" s="424"/>
      <c r="IH15" s="424"/>
      <c r="II15" s="424"/>
      <c r="IJ15" s="424"/>
      <c r="IK15" s="424"/>
      <c r="IL15" s="424"/>
      <c r="IM15" s="424"/>
      <c r="IN15" s="424"/>
      <c r="IO15" s="424"/>
      <c r="IP15" s="424"/>
      <c r="IQ15" s="424"/>
      <c r="IR15" s="424"/>
      <c r="IS15" s="424"/>
      <c r="IT15" s="424"/>
      <c r="IU15" s="424"/>
      <c r="IV15" s="424"/>
      <c r="IW15" s="424"/>
      <c r="IX15" s="424"/>
      <c r="IY15" s="424"/>
      <c r="IZ15" s="424"/>
      <c r="JA15" s="424"/>
      <c r="JB15" s="424"/>
      <c r="JC15" s="424"/>
      <c r="JD15" s="424"/>
      <c r="JE15" s="424"/>
      <c r="JF15" s="424"/>
      <c r="JG15" s="424"/>
      <c r="JH15" s="424"/>
      <c r="JI15" s="424"/>
      <c r="JJ15" s="424"/>
      <c r="JK15" s="424"/>
      <c r="JL15" s="424"/>
      <c r="JM15" s="424"/>
      <c r="JN15" s="424"/>
      <c r="JO15" s="424"/>
      <c r="JP15" s="424"/>
      <c r="JQ15" s="424"/>
      <c r="JR15" s="424"/>
      <c r="JS15" s="424"/>
      <c r="JT15" s="424"/>
      <c r="JU15" s="424"/>
      <c r="JV15" s="424"/>
      <c r="JW15" s="424"/>
      <c r="JX15" s="424"/>
      <c r="JY15" s="424"/>
      <c r="JZ15" s="424"/>
      <c r="KA15" s="424"/>
      <c r="KB15" s="424"/>
      <c r="KC15" s="424"/>
      <c r="KD15" s="424"/>
      <c r="KE15" s="424"/>
      <c r="KF15" s="424"/>
      <c r="KG15" s="424"/>
      <c r="KH15" s="424"/>
      <c r="KI15" s="424"/>
      <c r="KJ15" s="424"/>
      <c r="KK15" s="424"/>
      <c r="KL15" s="424"/>
      <c r="KM15" s="424"/>
      <c r="KN15" s="424"/>
      <c r="KO15" s="424"/>
      <c r="KP15" s="424"/>
      <c r="KQ15" s="424"/>
      <c r="KR15" s="424"/>
      <c r="KS15" s="424"/>
      <c r="KT15" s="424"/>
      <c r="KU15" s="424"/>
      <c r="KV15" s="424"/>
      <c r="KW15" s="424"/>
      <c r="KX15" s="424"/>
      <c r="KY15" s="424"/>
      <c r="KZ15" s="424"/>
      <c r="LA15" s="424"/>
      <c r="LB15" s="424"/>
      <c r="LC15" s="424"/>
      <c r="LD15" s="424"/>
      <c r="LE15" s="424"/>
      <c r="LF15" s="424"/>
      <c r="LG15" s="424"/>
      <c r="LH15" s="424"/>
      <c r="LI15" s="424"/>
      <c r="LJ15" s="424"/>
      <c r="LK15" s="424"/>
      <c r="LL15" s="424"/>
      <c r="LM15" s="424"/>
      <c r="LN15" s="424"/>
      <c r="LO15" s="424"/>
      <c r="LP15" s="424"/>
      <c r="LQ15" s="424"/>
      <c r="LR15" s="424"/>
      <c r="LS15" s="424"/>
      <c r="LT15" s="424"/>
      <c r="LU15" s="424"/>
      <c r="LV15" s="424"/>
      <c r="LW15" s="424"/>
      <c r="LX15" s="424"/>
      <c r="LY15" s="424"/>
      <c r="LZ15" s="424"/>
      <c r="MA15" s="424"/>
      <c r="MB15" s="424"/>
      <c r="MC15" s="424"/>
      <c r="MD15" s="424"/>
      <c r="ME15" s="424"/>
      <c r="MF15" s="424"/>
      <c r="MG15" s="424"/>
      <c r="MH15" s="424"/>
      <c r="MI15" s="424"/>
      <c r="MJ15" s="424"/>
      <c r="MK15" s="424"/>
      <c r="ML15" s="424"/>
      <c r="MM15" s="424"/>
      <c r="MN15" s="424"/>
      <c r="MO15" s="424"/>
      <c r="MP15" s="424"/>
      <c r="MQ15" s="424"/>
      <c r="MR15" s="424"/>
      <c r="MS15" s="424"/>
      <c r="MT15" s="424"/>
      <c r="MU15" s="424"/>
      <c r="MV15" s="424"/>
      <c r="MW15" s="424"/>
      <c r="MX15" s="424"/>
      <c r="MY15" s="424"/>
      <c r="MZ15" s="424"/>
      <c r="NA15" s="424"/>
      <c r="NB15" s="424"/>
      <c r="NC15" s="424"/>
      <c r="ND15" s="424"/>
      <c r="NE15" s="424"/>
      <c r="NF15" s="424"/>
      <c r="NG15" s="424"/>
      <c r="NH15" s="424"/>
      <c r="NI15" s="424"/>
      <c r="NJ15" s="424"/>
      <c r="NK15" s="424"/>
      <c r="NL15" s="424"/>
      <c r="NM15" s="424"/>
      <c r="NN15" s="424"/>
      <c r="NO15" s="424"/>
      <c r="NP15" s="424"/>
      <c r="NQ15" s="424"/>
      <c r="NR15" s="424"/>
      <c r="NS15" s="424"/>
      <c r="NT15" s="424"/>
      <c r="NU15" s="424"/>
      <c r="NV15" s="424"/>
      <c r="NW15" s="424"/>
      <c r="NX15" s="424"/>
      <c r="NY15" s="424"/>
      <c r="NZ15" s="424"/>
      <c r="OA15" s="424"/>
      <c r="OB15" s="424"/>
      <c r="OC15" s="424"/>
      <c r="OD15" s="424"/>
      <c r="OE15" s="424"/>
      <c r="OF15" s="424"/>
      <c r="OG15" s="424"/>
      <c r="OH15" s="424"/>
      <c r="OI15" s="424"/>
      <c r="OJ15" s="424"/>
      <c r="OK15" s="424"/>
      <c r="OL15" s="424"/>
      <c r="OM15" s="424"/>
      <c r="ON15" s="424"/>
      <c r="OO15" s="424"/>
      <c r="OP15" s="424"/>
      <c r="OQ15" s="424"/>
      <c r="OR15" s="424"/>
      <c r="OS15" s="424"/>
      <c r="OT15" s="424"/>
      <c r="OU15" s="424"/>
      <c r="OV15" s="424"/>
      <c r="OW15" s="424"/>
      <c r="OX15" s="424"/>
      <c r="OY15" s="424"/>
      <c r="OZ15" s="424"/>
      <c r="PA15" s="424"/>
      <c r="PB15" s="424"/>
      <c r="PC15" s="424"/>
      <c r="PD15" s="424"/>
      <c r="PE15" s="424"/>
      <c r="PF15" s="424"/>
      <c r="PG15" s="424"/>
      <c r="PH15" s="424"/>
      <c r="PI15" s="424"/>
      <c r="PJ15" s="424"/>
      <c r="PK15" s="424"/>
      <c r="PL15" s="424"/>
      <c r="PM15" s="424"/>
      <c r="PN15" s="424"/>
      <c r="PO15" s="424"/>
      <c r="PP15" s="424"/>
      <c r="PQ15" s="424"/>
      <c r="PR15" s="424"/>
      <c r="PS15" s="424"/>
      <c r="PT15" s="424"/>
      <c r="PU15" s="424"/>
      <c r="PV15" s="424"/>
      <c r="PW15" s="424"/>
      <c r="PX15" s="424"/>
      <c r="PY15" s="424"/>
      <c r="PZ15" s="424"/>
      <c r="QA15" s="424"/>
      <c r="QB15" s="424"/>
      <c r="QC15" s="424"/>
      <c r="QD15" s="424"/>
      <c r="QE15" s="424"/>
      <c r="QF15" s="424"/>
      <c r="QG15" s="424"/>
      <c r="QH15" s="424"/>
      <c r="QI15" s="424"/>
      <c r="QJ15" s="424"/>
      <c r="QK15" s="424"/>
      <c r="QL15" s="424"/>
      <c r="QM15" s="424"/>
      <c r="QN15" s="424"/>
      <c r="QO15" s="424"/>
      <c r="QP15" s="424"/>
      <c r="QQ15" s="424"/>
      <c r="QR15" s="424"/>
      <c r="QS15" s="424"/>
      <c r="QT15" s="424"/>
      <c r="QU15" s="424"/>
      <c r="QV15" s="424"/>
      <c r="QW15" s="424"/>
      <c r="QX15" s="424"/>
      <c r="QY15" s="424"/>
      <c r="QZ15" s="424"/>
      <c r="RA15" s="424"/>
      <c r="RB15" s="424"/>
      <c r="RC15" s="424"/>
      <c r="RD15" s="424"/>
      <c r="RE15" s="424"/>
      <c r="RF15" s="424"/>
      <c r="RG15" s="424"/>
      <c r="RH15" s="424"/>
      <c r="RI15" s="424"/>
      <c r="RJ15" s="424"/>
      <c r="RK15" s="424"/>
      <c r="RL15" s="424"/>
      <c r="RM15" s="424"/>
      <c r="RN15" s="424"/>
      <c r="RO15" s="424"/>
      <c r="RP15" s="424"/>
      <c r="RQ15" s="424"/>
      <c r="RR15" s="424"/>
      <c r="RS15" s="424"/>
      <c r="RT15" s="424"/>
      <c r="RU15" s="424"/>
      <c r="RV15" s="424"/>
      <c r="RW15" s="424"/>
      <c r="RX15" s="424"/>
      <c r="RY15" s="424"/>
      <c r="RZ15" s="424"/>
      <c r="SA15" s="424"/>
      <c r="SB15" s="424"/>
      <c r="SC15" s="424"/>
      <c r="SD15" s="424"/>
      <c r="SE15" s="424"/>
      <c r="SF15" s="424"/>
      <c r="SG15" s="424"/>
      <c r="SH15" s="424"/>
      <c r="SI15" s="424"/>
      <c r="SJ15" s="424"/>
      <c r="SK15" s="424"/>
      <c r="SL15" s="424"/>
      <c r="SM15" s="424"/>
      <c r="SN15" s="424"/>
      <c r="SO15" s="424"/>
      <c r="SP15" s="424"/>
      <c r="SQ15" s="424"/>
      <c r="SR15" s="424"/>
      <c r="SS15" s="424"/>
      <c r="ST15" s="424"/>
      <c r="SU15" s="424"/>
    </row>
    <row r="16" spans="1:515" ht="30.75" thickBot="1" x14ac:dyDescent="0.3">
      <c r="A16" s="424"/>
      <c r="B16" s="424"/>
      <c r="C16" s="125" t="s">
        <v>1310</v>
      </c>
      <c r="D16" s="125" t="s">
        <v>98</v>
      </c>
      <c r="E16" s="132" t="s">
        <v>1312</v>
      </c>
      <c r="F16" s="131" t="s">
        <v>1313</v>
      </c>
      <c r="G16" s="129" t="s">
        <v>1314</v>
      </c>
      <c r="H16" s="132" t="s">
        <v>1315</v>
      </c>
      <c r="I16" s="129" t="s">
        <v>710</v>
      </c>
      <c r="J16" s="129" t="s">
        <v>1316</v>
      </c>
      <c r="K16" s="129" t="s">
        <v>1317</v>
      </c>
      <c r="L16" s="215" t="s">
        <v>33</v>
      </c>
      <c r="M16" s="215" t="s">
        <v>98</v>
      </c>
      <c r="N16" s="216" t="s">
        <v>1345</v>
      </c>
      <c r="O16" s="217" t="s">
        <v>1346</v>
      </c>
      <c r="P16" s="220">
        <v>0.7</v>
      </c>
      <c r="Q16" s="220">
        <v>0.3</v>
      </c>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E16" s="424"/>
      <c r="FF16" s="424"/>
      <c r="FG16" s="424"/>
      <c r="FH16" s="424"/>
      <c r="FI16" s="424"/>
      <c r="FJ16" s="424"/>
      <c r="FK16" s="424"/>
      <c r="FL16" s="424"/>
      <c r="FM16" s="424"/>
      <c r="FN16" s="424"/>
      <c r="FO16" s="424"/>
      <c r="FP16" s="424"/>
      <c r="FQ16" s="424"/>
      <c r="FR16" s="424"/>
      <c r="FS16" s="424"/>
      <c r="FT16" s="424"/>
      <c r="FU16" s="424"/>
      <c r="FV16" s="424"/>
      <c r="FW16" s="424"/>
      <c r="FX16" s="424"/>
      <c r="FY16" s="424"/>
      <c r="FZ16" s="424"/>
      <c r="GA16" s="424"/>
      <c r="GB16" s="424"/>
      <c r="GC16" s="424"/>
      <c r="GD16" s="424"/>
      <c r="GE16" s="424"/>
      <c r="GF16" s="424"/>
      <c r="GG16" s="424"/>
      <c r="GH16" s="424"/>
      <c r="GI16" s="424"/>
      <c r="GJ16" s="424"/>
      <c r="GK16" s="424"/>
      <c r="GL16" s="424"/>
      <c r="GM16" s="424"/>
      <c r="GN16" s="424"/>
      <c r="GO16" s="424"/>
      <c r="GP16" s="424"/>
      <c r="GQ16" s="424"/>
      <c r="GR16" s="424"/>
      <c r="GS16" s="424"/>
      <c r="GT16" s="424"/>
      <c r="GU16" s="424"/>
      <c r="GV16" s="424"/>
      <c r="GW16" s="424"/>
      <c r="GX16" s="424"/>
      <c r="GY16" s="424"/>
      <c r="GZ16" s="424"/>
      <c r="HA16" s="424"/>
      <c r="HB16" s="424"/>
      <c r="HC16" s="424"/>
      <c r="HD16" s="424"/>
      <c r="HE16" s="424"/>
      <c r="HF16" s="424"/>
      <c r="HG16" s="424"/>
      <c r="HH16" s="424"/>
      <c r="HI16" s="424"/>
      <c r="HJ16" s="424"/>
      <c r="HK16" s="424"/>
      <c r="HL16" s="424"/>
      <c r="HM16" s="424"/>
      <c r="HN16" s="424"/>
      <c r="HO16" s="424"/>
      <c r="HP16" s="424"/>
      <c r="HQ16" s="424"/>
      <c r="HR16" s="424"/>
      <c r="HS16" s="424"/>
      <c r="HT16" s="424"/>
      <c r="HU16" s="424"/>
      <c r="HV16" s="424"/>
      <c r="HW16" s="424"/>
      <c r="HX16" s="424"/>
      <c r="HY16" s="424"/>
      <c r="HZ16" s="424"/>
      <c r="IA16" s="424"/>
      <c r="IB16" s="424"/>
      <c r="IC16" s="424"/>
      <c r="ID16" s="424"/>
      <c r="IE16" s="424"/>
      <c r="IF16" s="424"/>
      <c r="IG16" s="424"/>
      <c r="IH16" s="424"/>
      <c r="II16" s="424"/>
      <c r="IJ16" s="424"/>
      <c r="IK16" s="424"/>
      <c r="IL16" s="424"/>
      <c r="IM16" s="424"/>
      <c r="IN16" s="424"/>
      <c r="IO16" s="424"/>
      <c r="IP16" s="424"/>
      <c r="IQ16" s="424"/>
      <c r="IR16" s="424"/>
      <c r="IS16" s="424"/>
      <c r="IT16" s="424"/>
      <c r="IU16" s="424"/>
      <c r="IV16" s="424"/>
      <c r="IW16" s="424"/>
      <c r="IX16" s="424"/>
      <c r="IY16" s="424"/>
      <c r="IZ16" s="424"/>
      <c r="JA16" s="424"/>
      <c r="JB16" s="424"/>
      <c r="JC16" s="424"/>
      <c r="JD16" s="424"/>
      <c r="JE16" s="424"/>
      <c r="JF16" s="424"/>
      <c r="JG16" s="424"/>
      <c r="JH16" s="424"/>
      <c r="JI16" s="424"/>
      <c r="JJ16" s="424"/>
      <c r="JK16" s="424"/>
      <c r="JL16" s="424"/>
      <c r="JM16" s="424"/>
      <c r="JN16" s="424"/>
      <c r="JO16" s="424"/>
      <c r="JP16" s="424"/>
      <c r="JQ16" s="424"/>
      <c r="JR16" s="424"/>
      <c r="JS16" s="424"/>
      <c r="JT16" s="424"/>
      <c r="JU16" s="424"/>
      <c r="JV16" s="424"/>
      <c r="JW16" s="424"/>
      <c r="JX16" s="424"/>
      <c r="JY16" s="424"/>
      <c r="JZ16" s="424"/>
      <c r="KA16" s="424"/>
      <c r="KB16" s="424"/>
      <c r="KC16" s="424"/>
      <c r="KD16" s="424"/>
      <c r="KE16" s="424"/>
      <c r="KF16" s="424"/>
      <c r="KG16" s="424"/>
      <c r="KH16" s="424"/>
      <c r="KI16" s="424"/>
      <c r="KJ16" s="424"/>
      <c r="KK16" s="424"/>
      <c r="KL16" s="424"/>
      <c r="KM16" s="424"/>
      <c r="KN16" s="424"/>
      <c r="KO16" s="424"/>
      <c r="KP16" s="424"/>
      <c r="KQ16" s="424"/>
      <c r="KR16" s="424"/>
      <c r="KS16" s="424"/>
      <c r="KT16" s="424"/>
      <c r="KU16" s="424"/>
      <c r="KV16" s="424"/>
      <c r="KW16" s="424"/>
      <c r="KX16" s="424"/>
      <c r="KY16" s="424"/>
      <c r="KZ16" s="424"/>
      <c r="LA16" s="424"/>
      <c r="LB16" s="424"/>
      <c r="LC16" s="424"/>
      <c r="LD16" s="424"/>
      <c r="LE16" s="424"/>
      <c r="LF16" s="424"/>
      <c r="LG16" s="424"/>
      <c r="LH16" s="424"/>
      <c r="LI16" s="424"/>
      <c r="LJ16" s="424"/>
      <c r="LK16" s="424"/>
      <c r="LL16" s="424"/>
      <c r="LM16" s="424"/>
      <c r="LN16" s="424"/>
      <c r="LO16" s="424"/>
      <c r="LP16" s="424"/>
      <c r="LQ16" s="424"/>
      <c r="LR16" s="424"/>
      <c r="LS16" s="424"/>
      <c r="LT16" s="424"/>
      <c r="LU16" s="424"/>
      <c r="LV16" s="424"/>
      <c r="LW16" s="424"/>
      <c r="LX16" s="424"/>
      <c r="LY16" s="424"/>
      <c r="LZ16" s="424"/>
      <c r="MA16" s="424"/>
      <c r="MB16" s="424"/>
      <c r="MC16" s="424"/>
      <c r="MD16" s="424"/>
      <c r="ME16" s="424"/>
      <c r="MF16" s="424"/>
      <c r="MG16" s="424"/>
      <c r="MH16" s="424"/>
      <c r="MI16" s="424"/>
      <c r="MJ16" s="424"/>
      <c r="MK16" s="424"/>
      <c r="ML16" s="424"/>
      <c r="MM16" s="424"/>
      <c r="MN16" s="424"/>
      <c r="MO16" s="424"/>
      <c r="MP16" s="424"/>
      <c r="MQ16" s="424"/>
      <c r="MR16" s="424"/>
      <c r="MS16" s="424"/>
      <c r="MT16" s="424"/>
      <c r="MU16" s="424"/>
      <c r="MV16" s="424"/>
      <c r="MW16" s="424"/>
      <c r="MX16" s="424"/>
      <c r="MY16" s="424"/>
      <c r="MZ16" s="424"/>
      <c r="NA16" s="424"/>
      <c r="NB16" s="424"/>
      <c r="NC16" s="424"/>
      <c r="ND16" s="424"/>
      <c r="NE16" s="424"/>
      <c r="NF16" s="424"/>
      <c r="NG16" s="424"/>
      <c r="NH16" s="424"/>
      <c r="NI16" s="424"/>
      <c r="NJ16" s="424"/>
      <c r="NK16" s="424"/>
      <c r="NL16" s="424"/>
      <c r="NM16" s="424"/>
      <c r="NN16" s="424"/>
      <c r="NO16" s="424"/>
      <c r="NP16" s="424"/>
      <c r="NQ16" s="424"/>
      <c r="NR16" s="424"/>
      <c r="NS16" s="424"/>
      <c r="NT16" s="424"/>
      <c r="NU16" s="424"/>
      <c r="NV16" s="424"/>
      <c r="NW16" s="424"/>
      <c r="NX16" s="424"/>
      <c r="NY16" s="424"/>
      <c r="NZ16" s="424"/>
      <c r="OA16" s="424"/>
      <c r="OB16" s="424"/>
      <c r="OC16" s="424"/>
      <c r="OD16" s="424"/>
      <c r="OE16" s="424"/>
      <c r="OF16" s="424"/>
      <c r="OG16" s="424"/>
      <c r="OH16" s="424"/>
      <c r="OI16" s="424"/>
      <c r="OJ16" s="424"/>
      <c r="OK16" s="424"/>
      <c r="OL16" s="424"/>
      <c r="OM16" s="424"/>
      <c r="ON16" s="424"/>
      <c r="OO16" s="424"/>
      <c r="OP16" s="424"/>
      <c r="OQ16" s="424"/>
      <c r="OR16" s="424"/>
      <c r="OS16" s="424"/>
      <c r="OT16" s="424"/>
      <c r="OU16" s="424"/>
      <c r="OV16" s="424"/>
      <c r="OW16" s="424"/>
      <c r="OX16" s="424"/>
      <c r="OY16" s="424"/>
      <c r="OZ16" s="424"/>
      <c r="PA16" s="424"/>
      <c r="PB16" s="424"/>
      <c r="PC16" s="424"/>
      <c r="PD16" s="424"/>
      <c r="PE16" s="424"/>
      <c r="PF16" s="424"/>
      <c r="PG16" s="424"/>
      <c r="PH16" s="424"/>
      <c r="PI16" s="424"/>
      <c r="PJ16" s="424"/>
      <c r="PK16" s="424"/>
      <c r="PL16" s="424"/>
      <c r="PM16" s="424"/>
      <c r="PN16" s="424"/>
      <c r="PO16" s="424"/>
      <c r="PP16" s="424"/>
      <c r="PQ16" s="424"/>
      <c r="PR16" s="424"/>
      <c r="PS16" s="424"/>
      <c r="PT16" s="424"/>
      <c r="PU16" s="424"/>
      <c r="PV16" s="424"/>
      <c r="PW16" s="424"/>
      <c r="PX16" s="424"/>
      <c r="PY16" s="424"/>
      <c r="PZ16" s="424"/>
      <c r="QA16" s="424"/>
      <c r="QB16" s="424"/>
      <c r="QC16" s="424"/>
      <c r="QD16" s="424"/>
      <c r="QE16" s="424"/>
      <c r="QF16" s="424"/>
      <c r="QG16" s="424"/>
      <c r="QH16" s="424"/>
      <c r="QI16" s="424"/>
      <c r="QJ16" s="424"/>
      <c r="QK16" s="424"/>
      <c r="QL16" s="424"/>
      <c r="QM16" s="424"/>
      <c r="QN16" s="424"/>
      <c r="QO16" s="424"/>
      <c r="QP16" s="424"/>
      <c r="QQ16" s="424"/>
      <c r="QR16" s="424"/>
      <c r="QS16" s="424"/>
      <c r="QT16" s="424"/>
      <c r="QU16" s="424"/>
      <c r="QV16" s="424"/>
      <c r="QW16" s="424"/>
      <c r="QX16" s="424"/>
      <c r="QY16" s="424"/>
      <c r="QZ16" s="424"/>
      <c r="RA16" s="424"/>
      <c r="RB16" s="424"/>
      <c r="RC16" s="424"/>
      <c r="RD16" s="424"/>
      <c r="RE16" s="424"/>
      <c r="RF16" s="424"/>
      <c r="RG16" s="424"/>
      <c r="RH16" s="424"/>
      <c r="RI16" s="424"/>
      <c r="RJ16" s="424"/>
      <c r="RK16" s="424"/>
      <c r="RL16" s="424"/>
      <c r="RM16" s="424"/>
      <c r="RN16" s="424"/>
      <c r="RO16" s="424"/>
      <c r="RP16" s="424"/>
      <c r="RQ16" s="424"/>
      <c r="RR16" s="424"/>
      <c r="RS16" s="424"/>
      <c r="RT16" s="424"/>
      <c r="RU16" s="424"/>
      <c r="RV16" s="424"/>
      <c r="RW16" s="424"/>
      <c r="RX16" s="424"/>
      <c r="RY16" s="424"/>
      <c r="RZ16" s="424"/>
      <c r="SA16" s="424"/>
      <c r="SB16" s="424"/>
      <c r="SC16" s="424"/>
      <c r="SD16" s="424"/>
      <c r="SE16" s="424"/>
      <c r="SF16" s="424"/>
      <c r="SG16" s="424"/>
      <c r="SH16" s="424"/>
      <c r="SI16" s="424"/>
      <c r="SJ16" s="424"/>
      <c r="SK16" s="424"/>
      <c r="SL16" s="424"/>
      <c r="SM16" s="424"/>
      <c r="SN16" s="424"/>
      <c r="SO16" s="424"/>
      <c r="SP16" s="424"/>
      <c r="SQ16" s="424"/>
      <c r="SR16" s="424"/>
      <c r="SS16" s="424"/>
      <c r="ST16" s="424"/>
      <c r="SU16" s="424"/>
    </row>
    <row r="17" spans="3:17" x14ac:dyDescent="0.25">
      <c r="C17" s="137"/>
      <c r="D17" s="154"/>
      <c r="E17" s="119"/>
      <c r="F17" s="94">
        <f t="shared" ref="F17:F50" si="0">D17*E17</f>
        <v>0</v>
      </c>
      <c r="G17" s="156"/>
      <c r="H17" s="138"/>
      <c r="I17" s="126" t="e">
        <f>VLOOKUP(H17,Presupuesto!$B$11:$C$565,2,0)</f>
        <v>#N/A</v>
      </c>
      <c r="J17" s="210" t="s">
        <v>51</v>
      </c>
      <c r="K17" s="95" t="s">
        <v>719</v>
      </c>
      <c r="L17" s="137"/>
      <c r="M17" s="154"/>
      <c r="N17" s="119"/>
      <c r="O17" s="94">
        <f t="shared" ref="O17:O50" si="1">M17*N17</f>
        <v>0</v>
      </c>
      <c r="P17" s="94">
        <f t="shared" ref="P17:Q36" si="2">$O17*P$16</f>
        <v>0</v>
      </c>
      <c r="Q17" s="94">
        <f t="shared" si="2"/>
        <v>0</v>
      </c>
    </row>
    <row r="18" spans="3:17" x14ac:dyDescent="0.25">
      <c r="C18" s="137"/>
      <c r="D18" s="154"/>
      <c r="E18" s="119"/>
      <c r="F18" s="94">
        <f t="shared" si="0"/>
        <v>0</v>
      </c>
      <c r="G18" s="156"/>
      <c r="H18" s="138"/>
      <c r="I18" s="126" t="e">
        <f>VLOOKUP(H18,Presupuesto!$B$11:$C$565,2,0)</f>
        <v>#N/A</v>
      </c>
      <c r="J18" s="95" t="str">
        <f>$J$17</f>
        <v>Investigación Científica</v>
      </c>
      <c r="K18" s="95" t="s">
        <v>719</v>
      </c>
      <c r="L18" s="137"/>
      <c r="M18" s="154"/>
      <c r="N18" s="119"/>
      <c r="O18" s="94">
        <f t="shared" si="1"/>
        <v>0</v>
      </c>
      <c r="P18" s="94">
        <f t="shared" si="2"/>
        <v>0</v>
      </c>
      <c r="Q18" s="94">
        <f t="shared" si="2"/>
        <v>0</v>
      </c>
    </row>
    <row r="19" spans="3:17" x14ac:dyDescent="0.25">
      <c r="C19" s="137"/>
      <c r="D19" s="154"/>
      <c r="E19" s="119"/>
      <c r="F19" s="94">
        <f t="shared" si="0"/>
        <v>0</v>
      </c>
      <c r="G19" s="156"/>
      <c r="H19" s="138"/>
      <c r="I19" s="126" t="e">
        <f>VLOOKUP(H19,Presupuesto!$B$11:$C$565,2,0)</f>
        <v>#N/A</v>
      </c>
      <c r="J19" s="95" t="str">
        <f t="shared" ref="J19:J49" si="3">$J$17</f>
        <v>Investigación Científica</v>
      </c>
      <c r="K19" s="95" t="s">
        <v>719</v>
      </c>
      <c r="L19" s="137"/>
      <c r="M19" s="154"/>
      <c r="N19" s="119"/>
      <c r="O19" s="94">
        <f t="shared" si="1"/>
        <v>0</v>
      </c>
      <c r="P19" s="94">
        <f t="shared" si="2"/>
        <v>0</v>
      </c>
      <c r="Q19" s="94">
        <f t="shared" si="2"/>
        <v>0</v>
      </c>
    </row>
    <row r="20" spans="3:17" x14ac:dyDescent="0.25">
      <c r="C20" s="137"/>
      <c r="D20" s="154"/>
      <c r="E20" s="119"/>
      <c r="F20" s="94">
        <f t="shared" si="0"/>
        <v>0</v>
      </c>
      <c r="G20" s="156"/>
      <c r="H20" s="138"/>
      <c r="I20" s="126" t="e">
        <f>VLOOKUP(H20,Presupuesto!$B$11:$C$565,2,0)</f>
        <v>#N/A</v>
      </c>
      <c r="J20" s="95" t="str">
        <f t="shared" si="3"/>
        <v>Investigación Científica</v>
      </c>
      <c r="K20" s="95" t="s">
        <v>719</v>
      </c>
      <c r="L20" s="137"/>
      <c r="M20" s="154"/>
      <c r="N20" s="119"/>
      <c r="O20" s="94">
        <f t="shared" si="1"/>
        <v>0</v>
      </c>
      <c r="P20" s="94">
        <f t="shared" si="2"/>
        <v>0</v>
      </c>
      <c r="Q20" s="94">
        <f t="shared" si="2"/>
        <v>0</v>
      </c>
    </row>
    <row r="21" spans="3:17" x14ac:dyDescent="0.25">
      <c r="C21" s="137"/>
      <c r="D21" s="154"/>
      <c r="E21" s="119"/>
      <c r="F21" s="94">
        <f t="shared" si="0"/>
        <v>0</v>
      </c>
      <c r="G21" s="156"/>
      <c r="H21" s="138"/>
      <c r="I21" s="126" t="e">
        <f>VLOOKUP(H21,Presupuesto!$B$11:$C$565,2,0)</f>
        <v>#N/A</v>
      </c>
      <c r="J21" s="95" t="str">
        <f t="shared" si="3"/>
        <v>Investigación Científica</v>
      </c>
      <c r="K21" s="95" t="s">
        <v>728</v>
      </c>
      <c r="L21" s="137"/>
      <c r="M21" s="154"/>
      <c r="N21" s="119"/>
      <c r="O21" s="94">
        <f t="shared" si="1"/>
        <v>0</v>
      </c>
      <c r="P21" s="94">
        <f t="shared" si="2"/>
        <v>0</v>
      </c>
      <c r="Q21" s="94">
        <f t="shared" si="2"/>
        <v>0</v>
      </c>
    </row>
    <row r="22" spans="3:17" x14ac:dyDescent="0.25">
      <c r="C22" s="137"/>
      <c r="D22" s="154"/>
      <c r="E22" s="119"/>
      <c r="F22" s="94">
        <f t="shared" si="0"/>
        <v>0</v>
      </c>
      <c r="G22" s="156"/>
      <c r="H22" s="138"/>
      <c r="I22" s="126" t="e">
        <f>VLOOKUP(H22,Presupuesto!$B$11:$C$565,2,0)</f>
        <v>#N/A</v>
      </c>
      <c r="J22" s="95" t="str">
        <f t="shared" si="3"/>
        <v>Investigación Científica</v>
      </c>
      <c r="K22" s="95" t="s">
        <v>719</v>
      </c>
      <c r="L22" s="137"/>
      <c r="M22" s="154"/>
      <c r="N22" s="119"/>
      <c r="O22" s="94">
        <f t="shared" si="1"/>
        <v>0</v>
      </c>
      <c r="P22" s="94">
        <f t="shared" si="2"/>
        <v>0</v>
      </c>
      <c r="Q22" s="94">
        <f t="shared" si="2"/>
        <v>0</v>
      </c>
    </row>
    <row r="23" spans="3:17" x14ac:dyDescent="0.25">
      <c r="C23" s="137"/>
      <c r="D23" s="154"/>
      <c r="E23" s="119"/>
      <c r="F23" s="94">
        <f t="shared" si="0"/>
        <v>0</v>
      </c>
      <c r="G23" s="156"/>
      <c r="H23" s="138"/>
      <c r="I23" s="126" t="e">
        <f>VLOOKUP(H23,Presupuesto!$B$11:$C$565,2,0)</f>
        <v>#N/A</v>
      </c>
      <c r="J23" s="95" t="str">
        <f t="shared" si="3"/>
        <v>Investigación Científica</v>
      </c>
      <c r="K23" s="95" t="s">
        <v>719</v>
      </c>
      <c r="L23" s="137"/>
      <c r="M23" s="154"/>
      <c r="N23" s="119"/>
      <c r="O23" s="94">
        <f t="shared" si="1"/>
        <v>0</v>
      </c>
      <c r="P23" s="94">
        <f t="shared" si="2"/>
        <v>0</v>
      </c>
      <c r="Q23" s="94">
        <f t="shared" si="2"/>
        <v>0</v>
      </c>
    </row>
    <row r="24" spans="3:17" x14ac:dyDescent="0.25">
      <c r="C24" s="137"/>
      <c r="D24" s="154"/>
      <c r="E24" s="119"/>
      <c r="F24" s="94">
        <f t="shared" si="0"/>
        <v>0</v>
      </c>
      <c r="G24" s="156"/>
      <c r="H24" s="138"/>
      <c r="I24" s="126" t="e">
        <f>VLOOKUP(H24,Presupuesto!$B$11:$C$565,2,0)</f>
        <v>#N/A</v>
      </c>
      <c r="J24" s="95" t="str">
        <f t="shared" si="3"/>
        <v>Investigación Científica</v>
      </c>
      <c r="K24" s="95" t="s">
        <v>719</v>
      </c>
      <c r="L24" s="137"/>
      <c r="M24" s="154"/>
      <c r="N24" s="119"/>
      <c r="O24" s="94">
        <f t="shared" si="1"/>
        <v>0</v>
      </c>
      <c r="P24" s="94">
        <f t="shared" si="2"/>
        <v>0</v>
      </c>
      <c r="Q24" s="94">
        <f t="shared" si="2"/>
        <v>0</v>
      </c>
    </row>
    <row r="25" spans="3:17" x14ac:dyDescent="0.25">
      <c r="C25" s="137"/>
      <c r="D25" s="154"/>
      <c r="E25" s="119"/>
      <c r="F25" s="94">
        <f t="shared" si="0"/>
        <v>0</v>
      </c>
      <c r="G25" s="156"/>
      <c r="H25" s="138"/>
      <c r="I25" s="126" t="e">
        <f>VLOOKUP(H25,Presupuesto!$B$11:$C$565,2,0)</f>
        <v>#N/A</v>
      </c>
      <c r="J25" s="95" t="str">
        <f t="shared" si="3"/>
        <v>Investigación Científica</v>
      </c>
      <c r="K25" s="95" t="s">
        <v>719</v>
      </c>
      <c r="L25" s="137"/>
      <c r="M25" s="154"/>
      <c r="N25" s="119"/>
      <c r="O25" s="94">
        <f t="shared" si="1"/>
        <v>0</v>
      </c>
      <c r="P25" s="94">
        <f t="shared" si="2"/>
        <v>0</v>
      </c>
      <c r="Q25" s="94">
        <f t="shared" si="2"/>
        <v>0</v>
      </c>
    </row>
    <row r="26" spans="3:17" x14ac:dyDescent="0.25">
      <c r="C26" s="137"/>
      <c r="D26" s="154"/>
      <c r="E26" s="119"/>
      <c r="F26" s="94">
        <f t="shared" si="0"/>
        <v>0</v>
      </c>
      <c r="G26" s="156"/>
      <c r="H26" s="138"/>
      <c r="I26" s="126" t="e">
        <f>VLOOKUP(H26,Presupuesto!$B$11:$C$565,2,0)</f>
        <v>#N/A</v>
      </c>
      <c r="J26" s="95" t="str">
        <f t="shared" si="3"/>
        <v>Investigación Científica</v>
      </c>
      <c r="K26" s="95" t="s">
        <v>719</v>
      </c>
      <c r="L26" s="137"/>
      <c r="M26" s="154"/>
      <c r="N26" s="119"/>
      <c r="O26" s="94">
        <f t="shared" si="1"/>
        <v>0</v>
      </c>
      <c r="P26" s="94">
        <f t="shared" si="2"/>
        <v>0</v>
      </c>
      <c r="Q26" s="94">
        <f t="shared" si="2"/>
        <v>0</v>
      </c>
    </row>
    <row r="27" spans="3:17" x14ac:dyDescent="0.25">
      <c r="C27" s="137"/>
      <c r="D27" s="154"/>
      <c r="E27" s="119"/>
      <c r="F27" s="94">
        <f t="shared" si="0"/>
        <v>0</v>
      </c>
      <c r="G27" s="156"/>
      <c r="H27" s="138"/>
      <c r="I27" s="126" t="e">
        <f>VLOOKUP(H27,Presupuesto!$B$11:$C$565,2,0)</f>
        <v>#N/A</v>
      </c>
      <c r="J27" s="95" t="str">
        <f t="shared" si="3"/>
        <v>Investigación Científica</v>
      </c>
      <c r="K27" s="95" t="s">
        <v>719</v>
      </c>
      <c r="L27" s="137"/>
      <c r="M27" s="154"/>
      <c r="N27" s="119"/>
      <c r="O27" s="94">
        <f t="shared" si="1"/>
        <v>0</v>
      </c>
      <c r="P27" s="94">
        <f t="shared" si="2"/>
        <v>0</v>
      </c>
      <c r="Q27" s="94">
        <f t="shared" si="2"/>
        <v>0</v>
      </c>
    </row>
    <row r="28" spans="3:17" x14ac:dyDescent="0.25">
      <c r="C28" s="137"/>
      <c r="D28" s="154"/>
      <c r="E28" s="119"/>
      <c r="F28" s="94">
        <f t="shared" si="0"/>
        <v>0</v>
      </c>
      <c r="G28" s="156"/>
      <c r="H28" s="138"/>
      <c r="I28" s="126" t="e">
        <f>VLOOKUP(H28,Presupuesto!$B$11:$C$565,2,0)</f>
        <v>#N/A</v>
      </c>
      <c r="J28" s="95" t="str">
        <f t="shared" si="3"/>
        <v>Investigación Científica</v>
      </c>
      <c r="K28" s="95" t="s">
        <v>719</v>
      </c>
      <c r="L28" s="137"/>
      <c r="M28" s="154"/>
      <c r="N28" s="119"/>
      <c r="O28" s="94">
        <f t="shared" si="1"/>
        <v>0</v>
      </c>
      <c r="P28" s="94">
        <f t="shared" si="2"/>
        <v>0</v>
      </c>
      <c r="Q28" s="94">
        <f t="shared" si="2"/>
        <v>0</v>
      </c>
    </row>
    <row r="29" spans="3:17" x14ac:dyDescent="0.25">
      <c r="C29" s="137"/>
      <c r="D29" s="154"/>
      <c r="E29" s="119"/>
      <c r="F29" s="94">
        <f t="shared" si="0"/>
        <v>0</v>
      </c>
      <c r="G29" s="156"/>
      <c r="H29" s="138"/>
      <c r="I29" s="126" t="e">
        <f>VLOOKUP(H29,Presupuesto!$B$11:$C$565,2,0)</f>
        <v>#N/A</v>
      </c>
      <c r="J29" s="95" t="str">
        <f t="shared" si="3"/>
        <v>Investigación Científica</v>
      </c>
      <c r="K29" s="95" t="s">
        <v>719</v>
      </c>
      <c r="L29" s="137"/>
      <c r="M29" s="154"/>
      <c r="N29" s="119"/>
      <c r="O29" s="94">
        <f t="shared" si="1"/>
        <v>0</v>
      </c>
      <c r="P29" s="94">
        <f t="shared" si="2"/>
        <v>0</v>
      </c>
      <c r="Q29" s="94">
        <f t="shared" si="2"/>
        <v>0</v>
      </c>
    </row>
    <row r="30" spans="3:17" x14ac:dyDescent="0.25">
      <c r="C30" s="137"/>
      <c r="D30" s="154"/>
      <c r="E30" s="119"/>
      <c r="F30" s="94">
        <f t="shared" si="0"/>
        <v>0</v>
      </c>
      <c r="G30" s="156"/>
      <c r="H30" s="138"/>
      <c r="I30" s="126" t="e">
        <f>VLOOKUP(H30,Presupuesto!$B$11:$C$565,2,0)</f>
        <v>#N/A</v>
      </c>
      <c r="J30" s="95" t="str">
        <f t="shared" si="3"/>
        <v>Investigación Científica</v>
      </c>
      <c r="K30" s="95" t="s">
        <v>719</v>
      </c>
      <c r="L30" s="137"/>
      <c r="M30" s="154"/>
      <c r="N30" s="119"/>
      <c r="O30" s="94">
        <f t="shared" si="1"/>
        <v>0</v>
      </c>
      <c r="P30" s="94">
        <f t="shared" si="2"/>
        <v>0</v>
      </c>
      <c r="Q30" s="94">
        <f t="shared" si="2"/>
        <v>0</v>
      </c>
    </row>
    <row r="31" spans="3:17" x14ac:dyDescent="0.25">
      <c r="C31" s="137"/>
      <c r="D31" s="154"/>
      <c r="E31" s="119"/>
      <c r="F31" s="94">
        <f t="shared" si="0"/>
        <v>0</v>
      </c>
      <c r="G31" s="156"/>
      <c r="H31" s="138"/>
      <c r="I31" s="126" t="e">
        <f>VLOOKUP(H31,Presupuesto!$B$11:$C$565,2,0)</f>
        <v>#N/A</v>
      </c>
      <c r="J31" s="95" t="str">
        <f t="shared" si="3"/>
        <v>Investigación Científica</v>
      </c>
      <c r="K31" s="95" t="s">
        <v>719</v>
      </c>
      <c r="L31" s="137"/>
      <c r="M31" s="154"/>
      <c r="N31" s="119"/>
      <c r="O31" s="94">
        <f t="shared" si="1"/>
        <v>0</v>
      </c>
      <c r="P31" s="94">
        <f t="shared" si="2"/>
        <v>0</v>
      </c>
      <c r="Q31" s="94">
        <f t="shared" si="2"/>
        <v>0</v>
      </c>
    </row>
    <row r="32" spans="3:17" x14ac:dyDescent="0.25">
      <c r="C32" s="137"/>
      <c r="D32" s="154"/>
      <c r="E32" s="119"/>
      <c r="F32" s="94">
        <f t="shared" si="0"/>
        <v>0</v>
      </c>
      <c r="G32" s="156"/>
      <c r="H32" s="138"/>
      <c r="I32" s="126" t="e">
        <f>VLOOKUP(H32,Presupuesto!$B$11:$C$565,2,0)</f>
        <v>#N/A</v>
      </c>
      <c r="J32" s="95" t="str">
        <f t="shared" si="3"/>
        <v>Investigación Científica</v>
      </c>
      <c r="K32" s="95" t="s">
        <v>719</v>
      </c>
      <c r="L32" s="137"/>
      <c r="M32" s="154"/>
      <c r="N32" s="119"/>
      <c r="O32" s="94">
        <f t="shared" si="1"/>
        <v>0</v>
      </c>
      <c r="P32" s="94">
        <f t="shared" si="2"/>
        <v>0</v>
      </c>
      <c r="Q32" s="94">
        <f t="shared" si="2"/>
        <v>0</v>
      </c>
    </row>
    <row r="33" spans="3:17" x14ac:dyDescent="0.25">
      <c r="C33" s="137"/>
      <c r="D33" s="154"/>
      <c r="E33" s="119"/>
      <c r="F33" s="94">
        <f t="shared" si="0"/>
        <v>0</v>
      </c>
      <c r="G33" s="156"/>
      <c r="H33" s="138"/>
      <c r="I33" s="126" t="e">
        <f>VLOOKUP(H33,Presupuesto!$B$11:$C$565,2,0)</f>
        <v>#N/A</v>
      </c>
      <c r="J33" s="95" t="str">
        <f t="shared" si="3"/>
        <v>Investigación Científica</v>
      </c>
      <c r="K33" s="95" t="s">
        <v>719</v>
      </c>
      <c r="L33" s="137"/>
      <c r="M33" s="154"/>
      <c r="N33" s="119"/>
      <c r="O33" s="94">
        <f t="shared" si="1"/>
        <v>0</v>
      </c>
      <c r="P33" s="94">
        <f t="shared" si="2"/>
        <v>0</v>
      </c>
      <c r="Q33" s="94">
        <f t="shared" si="2"/>
        <v>0</v>
      </c>
    </row>
    <row r="34" spans="3:17" x14ac:dyDescent="0.25">
      <c r="C34" s="137"/>
      <c r="D34" s="154"/>
      <c r="E34" s="119"/>
      <c r="F34" s="94">
        <f t="shared" si="0"/>
        <v>0</v>
      </c>
      <c r="G34" s="156"/>
      <c r="H34" s="138"/>
      <c r="I34" s="126" t="e">
        <f>VLOOKUP(H34,Presupuesto!$B$11:$C$565,2,0)</f>
        <v>#N/A</v>
      </c>
      <c r="J34" s="95" t="str">
        <f t="shared" si="3"/>
        <v>Investigación Científica</v>
      </c>
      <c r="K34" s="95" t="s">
        <v>719</v>
      </c>
      <c r="L34" s="137"/>
      <c r="M34" s="154"/>
      <c r="N34" s="119"/>
      <c r="O34" s="94">
        <f t="shared" si="1"/>
        <v>0</v>
      </c>
      <c r="P34" s="94">
        <f t="shared" si="2"/>
        <v>0</v>
      </c>
      <c r="Q34" s="94">
        <f t="shared" si="2"/>
        <v>0</v>
      </c>
    </row>
    <row r="35" spans="3:17" x14ac:dyDescent="0.25">
      <c r="C35" s="137"/>
      <c r="D35" s="154"/>
      <c r="E35" s="119"/>
      <c r="F35" s="94">
        <f t="shared" si="0"/>
        <v>0</v>
      </c>
      <c r="G35" s="156"/>
      <c r="H35" s="138"/>
      <c r="I35" s="126" t="e">
        <f>VLOOKUP(H35,Presupuesto!$B$11:$C$565,2,0)</f>
        <v>#N/A</v>
      </c>
      <c r="J35" s="95" t="str">
        <f t="shared" si="3"/>
        <v>Investigación Científica</v>
      </c>
      <c r="K35" s="95" t="s">
        <v>719</v>
      </c>
      <c r="L35" s="137"/>
      <c r="M35" s="154"/>
      <c r="N35" s="119"/>
      <c r="O35" s="94">
        <f t="shared" si="1"/>
        <v>0</v>
      </c>
      <c r="P35" s="94">
        <f t="shared" si="2"/>
        <v>0</v>
      </c>
      <c r="Q35" s="94">
        <f t="shared" si="2"/>
        <v>0</v>
      </c>
    </row>
    <row r="36" spans="3:17" x14ac:dyDescent="0.25">
      <c r="C36" s="137"/>
      <c r="D36" s="154"/>
      <c r="E36" s="119"/>
      <c r="F36" s="94">
        <f t="shared" si="0"/>
        <v>0</v>
      </c>
      <c r="G36" s="156"/>
      <c r="H36" s="138"/>
      <c r="I36" s="126" t="e">
        <f>VLOOKUP(H36,Presupuesto!$B$11:$C$565,2,0)</f>
        <v>#N/A</v>
      </c>
      <c r="J36" s="95" t="str">
        <f t="shared" si="3"/>
        <v>Investigación Científica</v>
      </c>
      <c r="K36" s="95" t="s">
        <v>719</v>
      </c>
      <c r="L36" s="137"/>
      <c r="M36" s="154"/>
      <c r="N36" s="119"/>
      <c r="O36" s="94">
        <f t="shared" si="1"/>
        <v>0</v>
      </c>
      <c r="P36" s="94">
        <f t="shared" si="2"/>
        <v>0</v>
      </c>
      <c r="Q36" s="94">
        <f t="shared" si="2"/>
        <v>0</v>
      </c>
    </row>
    <row r="37" spans="3:17" x14ac:dyDescent="0.25">
      <c r="C37" s="137"/>
      <c r="D37" s="154"/>
      <c r="E37" s="119"/>
      <c r="F37" s="94">
        <f t="shared" si="0"/>
        <v>0</v>
      </c>
      <c r="G37" s="156"/>
      <c r="H37" s="138"/>
      <c r="I37" s="126" t="e">
        <f>VLOOKUP(H37,Presupuesto!$B$11:$C$565,2,0)</f>
        <v>#N/A</v>
      </c>
      <c r="J37" s="95" t="str">
        <f t="shared" si="3"/>
        <v>Investigación Científica</v>
      </c>
      <c r="K37" s="95" t="s">
        <v>719</v>
      </c>
      <c r="L37" s="137"/>
      <c r="M37" s="154"/>
      <c r="N37" s="119"/>
      <c r="O37" s="94">
        <f t="shared" si="1"/>
        <v>0</v>
      </c>
      <c r="P37" s="94">
        <f t="shared" ref="P37:Q50" si="4">$O37*P$16</f>
        <v>0</v>
      </c>
      <c r="Q37" s="94">
        <f t="shared" si="4"/>
        <v>0</v>
      </c>
    </row>
    <row r="38" spans="3:17" x14ac:dyDescent="0.25">
      <c r="C38" s="139"/>
      <c r="D38" s="147"/>
      <c r="E38" s="115"/>
      <c r="F38" s="94">
        <f t="shared" si="0"/>
        <v>0</v>
      </c>
      <c r="G38" s="156"/>
      <c r="H38" s="140"/>
      <c r="I38" s="126" t="e">
        <f>VLOOKUP(H38,Presupuesto!$B$11:$C$565,2,0)</f>
        <v>#N/A</v>
      </c>
      <c r="J38" s="95" t="str">
        <f t="shared" si="3"/>
        <v>Investigación Científica</v>
      </c>
      <c r="K38" s="95" t="s">
        <v>719</v>
      </c>
      <c r="L38" s="139"/>
      <c r="M38" s="147"/>
      <c r="N38" s="115"/>
      <c r="O38" s="94">
        <f t="shared" si="1"/>
        <v>0</v>
      </c>
      <c r="P38" s="94">
        <f t="shared" si="4"/>
        <v>0</v>
      </c>
      <c r="Q38" s="94">
        <f t="shared" si="4"/>
        <v>0</v>
      </c>
    </row>
    <row r="39" spans="3:17" x14ac:dyDescent="0.25">
      <c r="C39" s="139"/>
      <c r="D39" s="147"/>
      <c r="E39" s="115"/>
      <c r="F39" s="94">
        <f t="shared" si="0"/>
        <v>0</v>
      </c>
      <c r="G39" s="156"/>
      <c r="H39" s="140"/>
      <c r="I39" s="126" t="e">
        <f>VLOOKUP(H39,Presupuesto!$B$11:$C$565,2,0)</f>
        <v>#N/A</v>
      </c>
      <c r="J39" s="95" t="str">
        <f t="shared" si="3"/>
        <v>Investigación Científica</v>
      </c>
      <c r="K39" s="95" t="s">
        <v>719</v>
      </c>
      <c r="L39" s="139"/>
      <c r="M39" s="147"/>
      <c r="N39" s="115"/>
      <c r="O39" s="94">
        <f t="shared" si="1"/>
        <v>0</v>
      </c>
      <c r="P39" s="94">
        <f t="shared" si="4"/>
        <v>0</v>
      </c>
      <c r="Q39" s="94">
        <f t="shared" si="4"/>
        <v>0</v>
      </c>
    </row>
    <row r="40" spans="3:17" x14ac:dyDescent="0.25">
      <c r="C40" s="139"/>
      <c r="D40" s="147"/>
      <c r="E40" s="115"/>
      <c r="F40" s="94">
        <f t="shared" si="0"/>
        <v>0</v>
      </c>
      <c r="G40" s="156"/>
      <c r="H40" s="140"/>
      <c r="I40" s="126" t="e">
        <f>VLOOKUP(H40,Presupuesto!$B$11:$C$565,2,0)</f>
        <v>#N/A</v>
      </c>
      <c r="J40" s="95" t="str">
        <f t="shared" si="3"/>
        <v>Investigación Científica</v>
      </c>
      <c r="K40" s="95" t="s">
        <v>719</v>
      </c>
      <c r="L40" s="139"/>
      <c r="M40" s="147"/>
      <c r="N40" s="115"/>
      <c r="O40" s="94">
        <f t="shared" si="1"/>
        <v>0</v>
      </c>
      <c r="P40" s="94">
        <f t="shared" si="4"/>
        <v>0</v>
      </c>
      <c r="Q40" s="94">
        <f t="shared" si="4"/>
        <v>0</v>
      </c>
    </row>
    <row r="41" spans="3:17" x14ac:dyDescent="0.25">
      <c r="C41" s="139"/>
      <c r="D41" s="147"/>
      <c r="E41" s="115"/>
      <c r="F41" s="94">
        <f t="shared" si="0"/>
        <v>0</v>
      </c>
      <c r="G41" s="156"/>
      <c r="H41" s="140"/>
      <c r="I41" s="126" t="e">
        <f>VLOOKUP(H41,Presupuesto!$B$11:$C$565,2,0)</f>
        <v>#N/A</v>
      </c>
      <c r="J41" s="95" t="str">
        <f t="shared" si="3"/>
        <v>Investigación Científica</v>
      </c>
      <c r="K41" s="95" t="s">
        <v>719</v>
      </c>
      <c r="L41" s="139"/>
      <c r="M41" s="147"/>
      <c r="N41" s="115"/>
      <c r="O41" s="94">
        <f t="shared" si="1"/>
        <v>0</v>
      </c>
      <c r="P41" s="94">
        <f t="shared" si="4"/>
        <v>0</v>
      </c>
      <c r="Q41" s="94">
        <f t="shared" si="4"/>
        <v>0</v>
      </c>
    </row>
    <row r="42" spans="3:17" x14ac:dyDescent="0.25">
      <c r="C42" s="139"/>
      <c r="D42" s="147"/>
      <c r="E42" s="115"/>
      <c r="F42" s="94">
        <f t="shared" si="0"/>
        <v>0</v>
      </c>
      <c r="G42" s="156"/>
      <c r="H42" s="140"/>
      <c r="I42" s="126" t="e">
        <f>VLOOKUP(H42,Presupuesto!$B$11:$C$565,2,0)</f>
        <v>#N/A</v>
      </c>
      <c r="J42" s="95" t="str">
        <f t="shared" si="3"/>
        <v>Investigación Científica</v>
      </c>
      <c r="K42" s="95" t="s">
        <v>719</v>
      </c>
      <c r="L42" s="139"/>
      <c r="M42" s="147"/>
      <c r="N42" s="115"/>
      <c r="O42" s="94">
        <f t="shared" si="1"/>
        <v>0</v>
      </c>
      <c r="P42" s="94">
        <f t="shared" si="4"/>
        <v>0</v>
      </c>
      <c r="Q42" s="94">
        <f t="shared" si="4"/>
        <v>0</v>
      </c>
    </row>
    <row r="43" spans="3:17" x14ac:dyDescent="0.25">
      <c r="C43" s="139"/>
      <c r="D43" s="147"/>
      <c r="E43" s="115"/>
      <c r="F43" s="94">
        <f t="shared" si="0"/>
        <v>0</v>
      </c>
      <c r="G43" s="156"/>
      <c r="H43" s="140"/>
      <c r="I43" s="126" t="e">
        <f>VLOOKUP(H43,Presupuesto!$B$11:$C$565,2,0)</f>
        <v>#N/A</v>
      </c>
      <c r="J43" s="95" t="str">
        <f t="shared" si="3"/>
        <v>Investigación Científica</v>
      </c>
      <c r="K43" s="95" t="s">
        <v>719</v>
      </c>
      <c r="L43" s="139"/>
      <c r="M43" s="147"/>
      <c r="N43" s="115"/>
      <c r="O43" s="94">
        <f t="shared" si="1"/>
        <v>0</v>
      </c>
      <c r="P43" s="94">
        <f t="shared" si="4"/>
        <v>0</v>
      </c>
      <c r="Q43" s="94">
        <f t="shared" si="4"/>
        <v>0</v>
      </c>
    </row>
    <row r="44" spans="3:17" x14ac:dyDescent="0.25">
      <c r="C44" s="139"/>
      <c r="D44" s="147"/>
      <c r="E44" s="115"/>
      <c r="F44" s="94">
        <f t="shared" si="0"/>
        <v>0</v>
      </c>
      <c r="G44" s="156"/>
      <c r="H44" s="140"/>
      <c r="I44" s="126" t="e">
        <f>VLOOKUP(H44,Presupuesto!$B$11:$C$565,2,0)</f>
        <v>#N/A</v>
      </c>
      <c r="J44" s="95" t="str">
        <f t="shared" si="3"/>
        <v>Investigación Científica</v>
      </c>
      <c r="K44" s="95" t="s">
        <v>719</v>
      </c>
      <c r="L44" s="139"/>
      <c r="M44" s="147"/>
      <c r="N44" s="115"/>
      <c r="O44" s="94">
        <f t="shared" si="1"/>
        <v>0</v>
      </c>
      <c r="P44" s="94">
        <f t="shared" si="4"/>
        <v>0</v>
      </c>
      <c r="Q44" s="94">
        <f t="shared" si="4"/>
        <v>0</v>
      </c>
    </row>
    <row r="45" spans="3:17" x14ac:dyDescent="0.25">
      <c r="C45" s="139"/>
      <c r="D45" s="147"/>
      <c r="E45" s="115"/>
      <c r="F45" s="94">
        <f t="shared" si="0"/>
        <v>0</v>
      </c>
      <c r="G45" s="156"/>
      <c r="H45" s="140"/>
      <c r="I45" s="126" t="e">
        <f>VLOOKUP(H45,Presupuesto!$B$11:$C$565,2,0)</f>
        <v>#N/A</v>
      </c>
      <c r="J45" s="95" t="str">
        <f t="shared" si="3"/>
        <v>Investigación Científica</v>
      </c>
      <c r="K45" s="95" t="s">
        <v>719</v>
      </c>
      <c r="L45" s="139"/>
      <c r="M45" s="147"/>
      <c r="N45" s="115"/>
      <c r="O45" s="94">
        <f t="shared" si="1"/>
        <v>0</v>
      </c>
      <c r="P45" s="94">
        <f t="shared" si="4"/>
        <v>0</v>
      </c>
      <c r="Q45" s="94">
        <f t="shared" si="4"/>
        <v>0</v>
      </c>
    </row>
    <row r="46" spans="3:17" x14ac:dyDescent="0.25">
      <c r="C46" s="141"/>
      <c r="D46" s="147"/>
      <c r="E46" s="115"/>
      <c r="F46" s="94">
        <f t="shared" si="0"/>
        <v>0</v>
      </c>
      <c r="G46" s="156"/>
      <c r="H46" s="142"/>
      <c r="I46" s="126" t="e">
        <f>VLOOKUP(H46,Presupuesto!$B$11:$C$565,2,0)</f>
        <v>#N/A</v>
      </c>
      <c r="J46" s="95" t="str">
        <f t="shared" si="3"/>
        <v>Investigación Científica</v>
      </c>
      <c r="K46" s="95" t="s">
        <v>731</v>
      </c>
      <c r="L46" s="141"/>
      <c r="M46" s="147"/>
      <c r="N46" s="115"/>
      <c r="O46" s="94">
        <f t="shared" si="1"/>
        <v>0</v>
      </c>
      <c r="P46" s="94">
        <f t="shared" si="4"/>
        <v>0</v>
      </c>
      <c r="Q46" s="94">
        <f t="shared" si="4"/>
        <v>0</v>
      </c>
    </row>
    <row r="47" spans="3:17" x14ac:dyDescent="0.25">
      <c r="C47" s="141"/>
      <c r="D47" s="147"/>
      <c r="E47" s="115"/>
      <c r="F47" s="94">
        <f t="shared" si="0"/>
        <v>0</v>
      </c>
      <c r="G47" s="156"/>
      <c r="H47" s="142"/>
      <c r="I47" s="126" t="e">
        <f>VLOOKUP(H47,Presupuesto!$B$11:$C$565,2,0)</f>
        <v>#N/A</v>
      </c>
      <c r="J47" s="95" t="str">
        <f t="shared" si="3"/>
        <v>Investigación Científica</v>
      </c>
      <c r="K47" s="95" t="s">
        <v>719</v>
      </c>
      <c r="L47" s="141"/>
      <c r="M47" s="147"/>
      <c r="N47" s="115"/>
      <c r="O47" s="94">
        <f t="shared" si="1"/>
        <v>0</v>
      </c>
      <c r="P47" s="94">
        <f t="shared" si="4"/>
        <v>0</v>
      </c>
      <c r="Q47" s="94">
        <f t="shared" si="4"/>
        <v>0</v>
      </c>
    </row>
    <row r="48" spans="3:17" x14ac:dyDescent="0.25">
      <c r="C48" s="141"/>
      <c r="D48" s="147"/>
      <c r="E48" s="115"/>
      <c r="F48" s="94">
        <f t="shared" si="0"/>
        <v>0</v>
      </c>
      <c r="G48" s="156"/>
      <c r="H48" s="142"/>
      <c r="I48" s="126" t="e">
        <f>VLOOKUP(H48,Presupuesto!$B$11:$C$565,2,0)</f>
        <v>#N/A</v>
      </c>
      <c r="J48" s="95" t="str">
        <f t="shared" si="3"/>
        <v>Investigación Científica</v>
      </c>
      <c r="K48" s="95" t="s">
        <v>719</v>
      </c>
      <c r="L48" s="141"/>
      <c r="M48" s="147"/>
      <c r="N48" s="115"/>
      <c r="O48" s="94">
        <f t="shared" si="1"/>
        <v>0</v>
      </c>
      <c r="P48" s="94">
        <f t="shared" si="4"/>
        <v>0</v>
      </c>
      <c r="Q48" s="94">
        <f t="shared" si="4"/>
        <v>0</v>
      </c>
    </row>
    <row r="49" spans="3:17" x14ac:dyDescent="0.25">
      <c r="C49" s="141"/>
      <c r="D49" s="147"/>
      <c r="E49" s="115"/>
      <c r="F49" s="94">
        <f t="shared" si="0"/>
        <v>0</v>
      </c>
      <c r="G49" s="156"/>
      <c r="H49" s="142"/>
      <c r="I49" s="126" t="e">
        <f>VLOOKUP(H49,Presupuesto!$B$11:$C$565,2,0)</f>
        <v>#N/A</v>
      </c>
      <c r="J49" s="95" t="str">
        <f t="shared" si="3"/>
        <v>Investigación Científica</v>
      </c>
      <c r="K49" s="95" t="s">
        <v>719</v>
      </c>
      <c r="L49" s="141"/>
      <c r="M49" s="147"/>
      <c r="N49" s="115"/>
      <c r="O49" s="94">
        <f t="shared" si="1"/>
        <v>0</v>
      </c>
      <c r="P49" s="94">
        <f t="shared" si="4"/>
        <v>0</v>
      </c>
      <c r="Q49" s="94">
        <f t="shared" si="4"/>
        <v>0</v>
      </c>
    </row>
    <row r="50" spans="3:17" ht="15.75" thickBot="1" x14ac:dyDescent="0.3">
      <c r="C50" s="143"/>
      <c r="D50" s="155"/>
      <c r="E50" s="100"/>
      <c r="F50" s="102">
        <f t="shared" si="0"/>
        <v>0</v>
      </c>
      <c r="G50" s="157"/>
      <c r="H50" s="144"/>
      <c r="I50" s="128" t="e">
        <f>VLOOKUP(H50,Presupuesto!$B$11:$C$565,2,0)</f>
        <v>#N/A</v>
      </c>
      <c r="J50" s="103" t="str">
        <f>$J$17</f>
        <v>Investigación Científica</v>
      </c>
      <c r="K50" s="120" t="s">
        <v>718</v>
      </c>
      <c r="L50" s="143"/>
      <c r="M50" s="155"/>
      <c r="N50" s="100"/>
      <c r="O50" s="102">
        <f t="shared" si="1"/>
        <v>0</v>
      </c>
      <c r="P50" s="102">
        <f t="shared" si="4"/>
        <v>0</v>
      </c>
      <c r="Q50" s="102">
        <f t="shared" si="4"/>
        <v>0</v>
      </c>
    </row>
    <row r="51" spans="3:17" x14ac:dyDescent="0.25">
      <c r="C51" s="424"/>
      <c r="D51" s="424"/>
      <c r="E51" s="424"/>
      <c r="F51" s="424"/>
      <c r="G51" s="424"/>
      <c r="H51" s="424"/>
      <c r="I51" s="424"/>
      <c r="J51" s="424"/>
      <c r="K51" s="424"/>
      <c r="L51" s="424"/>
      <c r="M51" s="424"/>
      <c r="N51" s="424"/>
      <c r="O51" s="424"/>
      <c r="P51" s="424"/>
      <c r="Q51" s="424"/>
    </row>
    <row r="52" spans="3:17" ht="15.75" thickBot="1" x14ac:dyDescent="0.3">
      <c r="C52" s="424"/>
      <c r="D52" s="424"/>
      <c r="E52" s="424"/>
      <c r="F52" s="424"/>
      <c r="G52" s="424"/>
      <c r="H52" s="424"/>
      <c r="I52" s="424"/>
      <c r="J52" s="424"/>
      <c r="K52" s="424"/>
      <c r="L52" s="424"/>
      <c r="M52" s="424"/>
      <c r="N52" s="424"/>
      <c r="O52" s="424"/>
      <c r="P52" s="424"/>
      <c r="Q52" s="424"/>
    </row>
    <row r="53" spans="3:17" ht="15.75" thickBot="1" x14ac:dyDescent="0.3">
      <c r="C53" s="153" t="s">
        <v>1337</v>
      </c>
      <c r="D53" s="345">
        <f>SUM(F60:F93)</f>
        <v>0</v>
      </c>
      <c r="E53" s="424"/>
      <c r="F53" s="424"/>
      <c r="G53" s="78"/>
      <c r="H53" s="69"/>
      <c r="I53" s="69"/>
      <c r="J53" s="424"/>
      <c r="K53" s="424"/>
      <c r="L53" s="424"/>
      <c r="M53" s="424"/>
      <c r="N53" s="424"/>
      <c r="O53" s="424"/>
      <c r="P53" s="424"/>
      <c r="Q53" s="424"/>
    </row>
    <row r="54" spans="3:17" x14ac:dyDescent="0.25">
      <c r="C54" s="424"/>
      <c r="D54" s="424"/>
      <c r="E54" s="424"/>
      <c r="F54" s="424"/>
      <c r="G54" s="78"/>
      <c r="H54" s="69"/>
      <c r="I54" s="69"/>
      <c r="J54" s="424"/>
      <c r="K54" s="424"/>
      <c r="L54" s="424"/>
      <c r="M54" s="424"/>
      <c r="N54" s="424"/>
      <c r="O54" s="424"/>
      <c r="P54" s="424"/>
      <c r="Q54" s="424"/>
    </row>
    <row r="55" spans="3:17" x14ac:dyDescent="0.25">
      <c r="C55" s="424"/>
      <c r="D55" s="424"/>
      <c r="E55" s="424"/>
      <c r="F55" s="69"/>
      <c r="G55" s="78"/>
      <c r="H55" s="69"/>
      <c r="I55" s="69"/>
      <c r="J55" s="424"/>
      <c r="K55" s="424"/>
      <c r="L55" s="424"/>
      <c r="M55" s="424"/>
      <c r="N55" s="424"/>
      <c r="O55" s="424"/>
      <c r="P55" s="424"/>
      <c r="Q55" s="424"/>
    </row>
    <row r="56" spans="3:17" ht="15.75" x14ac:dyDescent="0.25">
      <c r="C56" s="285" t="s">
        <v>1309</v>
      </c>
      <c r="D56" s="343"/>
      <c r="E56" s="424"/>
      <c r="F56" s="69"/>
      <c r="G56" s="78"/>
      <c r="H56" s="69"/>
      <c r="I56" s="69"/>
      <c r="J56" s="424"/>
      <c r="K56" s="424"/>
      <c r="L56" s="424"/>
      <c r="M56" s="424"/>
      <c r="N56" s="424"/>
      <c r="O56" s="424"/>
      <c r="P56" s="424"/>
      <c r="Q56" s="424"/>
    </row>
    <row r="57" spans="3:17" ht="18.75" x14ac:dyDescent="0.25">
      <c r="C57" s="202"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E57" s="424"/>
      <c r="F57" s="69"/>
      <c r="G57" s="78"/>
      <c r="H57" s="69"/>
      <c r="I57" s="69"/>
      <c r="J57" s="424"/>
      <c r="K57" s="424"/>
      <c r="L57" s="424"/>
      <c r="M57" s="424"/>
      <c r="N57" s="424"/>
      <c r="O57" s="424"/>
      <c r="P57" s="424"/>
      <c r="Q57" s="424"/>
    </row>
    <row r="58" spans="3:17" ht="42.75" thickBot="1" x14ac:dyDescent="0.3">
      <c r="C58" s="424"/>
      <c r="D58" s="424"/>
      <c r="E58" s="424"/>
      <c r="F58" s="91"/>
      <c r="G58" s="75"/>
      <c r="H58" s="75"/>
      <c r="I58" s="75"/>
      <c r="J58" s="424"/>
      <c r="K58" s="424"/>
      <c r="L58" s="218"/>
      <c r="M58" s="219"/>
      <c r="N58" s="218"/>
      <c r="O58" s="218"/>
      <c r="P58" s="221" t="s">
        <v>1343</v>
      </c>
      <c r="Q58" s="221" t="s">
        <v>1344</v>
      </c>
    </row>
    <row r="59" spans="3:17" ht="30.75" thickBot="1" x14ac:dyDescent="0.3">
      <c r="C59" s="125" t="s">
        <v>1310</v>
      </c>
      <c r="D59" s="125" t="s">
        <v>98</v>
      </c>
      <c r="E59" s="132" t="s">
        <v>1312</v>
      </c>
      <c r="F59" s="131" t="s">
        <v>1313</v>
      </c>
      <c r="G59" s="129" t="s">
        <v>1314</v>
      </c>
      <c r="H59" s="132" t="s">
        <v>1315</v>
      </c>
      <c r="I59" s="129" t="s">
        <v>710</v>
      </c>
      <c r="J59" s="129" t="s">
        <v>1316</v>
      </c>
      <c r="K59" s="129" t="s">
        <v>1317</v>
      </c>
      <c r="L59" s="215" t="s">
        <v>33</v>
      </c>
      <c r="M59" s="215" t="s">
        <v>98</v>
      </c>
      <c r="N59" s="216" t="s">
        <v>1345</v>
      </c>
      <c r="O59" s="217" t="s">
        <v>1346</v>
      </c>
      <c r="P59" s="220">
        <v>0.7</v>
      </c>
      <c r="Q59" s="220">
        <v>0.3</v>
      </c>
    </row>
    <row r="60" spans="3:17" x14ac:dyDescent="0.25">
      <c r="C60" s="137"/>
      <c r="D60" s="154"/>
      <c r="E60" s="119"/>
      <c r="F60" s="94">
        <f t="shared" ref="F60:F93" si="5">D60*E60</f>
        <v>0</v>
      </c>
      <c r="G60" s="156"/>
      <c r="H60" s="138"/>
      <c r="I60" s="126" t="e">
        <f>VLOOKUP(H60,Presupuesto!$B$11:$C$565,2,0)</f>
        <v>#N/A</v>
      </c>
      <c r="J60" s="210" t="s">
        <v>51</v>
      </c>
      <c r="K60" s="95" t="s">
        <v>719</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719</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719</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719</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728</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719</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719</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719</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719</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719</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719</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719</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719</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719</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719</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719</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719</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719</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719</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719</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719</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719</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719</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719</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719</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719</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719</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719</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719</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731</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719</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719</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719</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718</v>
      </c>
      <c r="L93" s="143"/>
      <c r="M93" s="155"/>
      <c r="N93" s="100"/>
      <c r="O93" s="102">
        <f t="shared" si="6"/>
        <v>0</v>
      </c>
      <c r="P93" s="102">
        <f t="shared" si="9"/>
        <v>0</v>
      </c>
      <c r="Q93" s="102">
        <f t="shared" si="9"/>
        <v>0</v>
      </c>
    </row>
    <row r="94" spans="3:17" x14ac:dyDescent="0.25">
      <c r="C94" s="424"/>
      <c r="D94" s="424"/>
      <c r="E94" s="424"/>
      <c r="F94" s="424"/>
      <c r="G94" s="424"/>
      <c r="H94" s="424"/>
      <c r="I94" s="424"/>
      <c r="J94" s="424"/>
      <c r="K94" s="424"/>
      <c r="L94" s="424"/>
      <c r="M94" s="424"/>
      <c r="N94" s="424"/>
      <c r="O94" s="424"/>
      <c r="P94" s="424"/>
      <c r="Q94" s="424"/>
    </row>
    <row r="95" spans="3:17" ht="15.75" thickBot="1" x14ac:dyDescent="0.3">
      <c r="C95" s="424"/>
      <c r="D95" s="424"/>
      <c r="E95" s="424"/>
      <c r="F95" s="424"/>
      <c r="G95" s="424"/>
      <c r="H95" s="424"/>
      <c r="I95" s="424"/>
      <c r="J95" s="424"/>
      <c r="K95" s="424"/>
      <c r="L95" s="424"/>
      <c r="M95" s="424"/>
      <c r="N95" s="424"/>
      <c r="O95" s="424"/>
      <c r="P95" s="424"/>
      <c r="Q95" s="424"/>
    </row>
    <row r="96" spans="3:17" ht="15.75" thickBot="1" x14ac:dyDescent="0.3">
      <c r="C96" s="153" t="s">
        <v>1337</v>
      </c>
      <c r="D96" s="345">
        <f>SUM(F103:F136)</f>
        <v>0</v>
      </c>
      <c r="E96" s="424"/>
      <c r="F96" s="424"/>
      <c r="G96" s="78"/>
      <c r="H96" s="69"/>
      <c r="I96" s="69"/>
      <c r="J96" s="424"/>
      <c r="K96" s="424"/>
      <c r="L96" s="424"/>
      <c r="M96" s="424"/>
      <c r="N96" s="424"/>
      <c r="O96" s="424"/>
      <c r="P96" s="424"/>
      <c r="Q96" s="424"/>
    </row>
    <row r="97" spans="3:17" x14ac:dyDescent="0.25">
      <c r="C97" s="424"/>
      <c r="D97" s="424"/>
      <c r="E97" s="424"/>
      <c r="F97" s="424"/>
      <c r="G97" s="78"/>
      <c r="H97" s="69"/>
      <c r="I97" s="69"/>
      <c r="J97" s="424"/>
      <c r="K97" s="424"/>
      <c r="L97" s="424"/>
      <c r="M97" s="424"/>
      <c r="N97" s="424"/>
      <c r="O97" s="424"/>
      <c r="P97" s="424"/>
      <c r="Q97" s="424"/>
    </row>
    <row r="98" spans="3:17" x14ac:dyDescent="0.25">
      <c r="C98" s="424"/>
      <c r="D98" s="424"/>
      <c r="E98" s="424"/>
      <c r="F98" s="69"/>
      <c r="G98" s="78"/>
      <c r="H98" s="69"/>
      <c r="I98" s="69"/>
      <c r="J98" s="424"/>
      <c r="K98" s="424"/>
      <c r="L98" s="424"/>
      <c r="M98" s="424"/>
      <c r="N98" s="424"/>
      <c r="O98" s="424"/>
      <c r="P98" s="424"/>
      <c r="Q98" s="424"/>
    </row>
    <row r="99" spans="3:17" ht="15.75" x14ac:dyDescent="0.25">
      <c r="C99" s="285" t="s">
        <v>1309</v>
      </c>
      <c r="D99" s="343"/>
      <c r="E99" s="424"/>
      <c r="F99" s="69"/>
      <c r="G99" s="78"/>
      <c r="H99" s="69"/>
      <c r="I99" s="69"/>
      <c r="J99" s="424"/>
      <c r="K99" s="424"/>
      <c r="L99" s="424"/>
      <c r="M99" s="424"/>
      <c r="N99" s="424"/>
      <c r="O99" s="424"/>
      <c r="P99" s="424"/>
      <c r="Q99" s="424"/>
    </row>
    <row r="100" spans="3:17" ht="18.75" x14ac:dyDescent="0.25">
      <c r="C100" s="202"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E100" s="424"/>
      <c r="F100" s="69"/>
      <c r="G100" s="78"/>
      <c r="H100" s="69"/>
      <c r="I100" s="69"/>
      <c r="J100" s="424"/>
      <c r="K100" s="424"/>
      <c r="L100" s="424"/>
      <c r="M100" s="424"/>
      <c r="N100" s="424"/>
      <c r="O100" s="424"/>
      <c r="P100" s="424"/>
      <c r="Q100" s="424"/>
    </row>
    <row r="101" spans="3:17" ht="42.75" thickBot="1" x14ac:dyDescent="0.3">
      <c r="C101" s="424"/>
      <c r="D101" s="424"/>
      <c r="E101" s="424"/>
      <c r="F101" s="91"/>
      <c r="G101" s="75"/>
      <c r="H101" s="75"/>
      <c r="I101" s="75"/>
      <c r="J101" s="424"/>
      <c r="K101" s="424"/>
      <c r="L101" s="218"/>
      <c r="M101" s="219"/>
      <c r="N101" s="218"/>
      <c r="O101" s="218"/>
      <c r="P101" s="221" t="s">
        <v>1343</v>
      </c>
      <c r="Q101" s="221" t="s">
        <v>1344</v>
      </c>
    </row>
    <row r="102" spans="3:17" ht="30.75" thickBot="1" x14ac:dyDescent="0.3">
      <c r="C102" s="125" t="s">
        <v>1310</v>
      </c>
      <c r="D102" s="125" t="s">
        <v>98</v>
      </c>
      <c r="E102" s="132" t="s">
        <v>1312</v>
      </c>
      <c r="F102" s="131" t="s">
        <v>1313</v>
      </c>
      <c r="G102" s="129" t="s">
        <v>1314</v>
      </c>
      <c r="H102" s="132" t="s">
        <v>1315</v>
      </c>
      <c r="I102" s="129" t="s">
        <v>710</v>
      </c>
      <c r="J102" s="129" t="s">
        <v>1316</v>
      </c>
      <c r="K102" s="129" t="s">
        <v>1317</v>
      </c>
      <c r="L102" s="215" t="s">
        <v>33</v>
      </c>
      <c r="M102" s="215" t="s">
        <v>98</v>
      </c>
      <c r="N102" s="216" t="s">
        <v>1345</v>
      </c>
      <c r="O102" s="217" t="s">
        <v>1346</v>
      </c>
      <c r="P102" s="220">
        <v>0.7</v>
      </c>
      <c r="Q102" s="220">
        <v>0.3</v>
      </c>
    </row>
    <row r="103" spans="3:17" x14ac:dyDescent="0.25">
      <c r="C103" s="137"/>
      <c r="D103" s="154"/>
      <c r="E103" s="119"/>
      <c r="F103" s="94">
        <f t="shared" ref="F103:F136" si="10">D103*E103</f>
        <v>0</v>
      </c>
      <c r="G103" s="156"/>
      <c r="H103" s="138"/>
      <c r="I103" s="126" t="e">
        <f>VLOOKUP(H103,Presupuesto!$B$11:$C$565,2,0)</f>
        <v>#N/A</v>
      </c>
      <c r="J103" s="210" t="s">
        <v>51</v>
      </c>
      <c r="K103" s="95" t="s">
        <v>719</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719</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719</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719</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728</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719</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719</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719</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719</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719</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719</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719</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719</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719</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719</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719</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719</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719</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719</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719</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719</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719</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719</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719</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719</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719</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719</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719</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719</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731</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719</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719</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719</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718</v>
      </c>
      <c r="L136" s="143"/>
      <c r="M136" s="155"/>
      <c r="N136" s="100"/>
      <c r="O136" s="102">
        <f t="shared" si="11"/>
        <v>0</v>
      </c>
      <c r="P136" s="102">
        <f t="shared" si="14"/>
        <v>0</v>
      </c>
      <c r="Q136" s="102">
        <f t="shared" si="14"/>
        <v>0</v>
      </c>
    </row>
    <row r="138" spans="3:17" ht="15.75" thickBot="1" x14ac:dyDescent="0.3">
      <c r="C138" s="424"/>
      <c r="D138" s="424"/>
      <c r="E138" s="424"/>
      <c r="F138" s="424"/>
      <c r="G138" s="413"/>
      <c r="H138" s="424"/>
      <c r="I138" s="424"/>
      <c r="J138" s="424"/>
      <c r="K138" s="424"/>
      <c r="L138" s="424"/>
      <c r="M138" s="424"/>
      <c r="N138" s="424"/>
      <c r="O138" s="424"/>
      <c r="P138" s="424"/>
      <c r="Q138" s="424"/>
    </row>
    <row r="139" spans="3:17" ht="15.75" thickBot="1" x14ac:dyDescent="0.3">
      <c r="C139" s="153" t="s">
        <v>1337</v>
      </c>
      <c r="D139" s="345">
        <f>SUM(F146:F179)</f>
        <v>0</v>
      </c>
      <c r="E139" s="424"/>
      <c r="F139" s="424"/>
      <c r="G139" s="78"/>
      <c r="H139" s="69"/>
      <c r="I139" s="69"/>
      <c r="J139" s="424"/>
      <c r="K139" s="424"/>
      <c r="L139" s="424"/>
      <c r="M139" s="424"/>
      <c r="N139" s="424"/>
      <c r="O139" s="424"/>
      <c r="P139" s="424"/>
      <c r="Q139" s="424"/>
    </row>
    <row r="140" spans="3:17" x14ac:dyDescent="0.25">
      <c r="C140" s="424"/>
      <c r="D140" s="424"/>
      <c r="E140" s="424"/>
      <c r="F140" s="424"/>
      <c r="G140" s="78"/>
      <c r="H140" s="69"/>
      <c r="I140" s="69"/>
      <c r="J140" s="424"/>
      <c r="K140" s="424"/>
      <c r="L140" s="424"/>
      <c r="M140" s="424"/>
      <c r="N140" s="424"/>
      <c r="O140" s="424"/>
      <c r="P140" s="424"/>
      <c r="Q140" s="424"/>
    </row>
    <row r="141" spans="3:17" x14ac:dyDescent="0.25">
      <c r="C141" s="424"/>
      <c r="D141" s="424"/>
      <c r="E141" s="424"/>
      <c r="F141" s="69"/>
      <c r="G141" s="78"/>
      <c r="H141" s="69"/>
      <c r="I141" s="69"/>
      <c r="J141" s="424"/>
      <c r="K141" s="424"/>
      <c r="L141" s="424"/>
      <c r="M141" s="424"/>
      <c r="N141" s="424"/>
      <c r="O141" s="424"/>
      <c r="P141" s="424"/>
      <c r="Q141" s="424"/>
    </row>
    <row r="142" spans="3:17" ht="15.75" x14ac:dyDescent="0.25">
      <c r="C142" s="285" t="s">
        <v>1309</v>
      </c>
      <c r="D142" s="343"/>
      <c r="E142" s="424"/>
      <c r="F142" s="69"/>
      <c r="G142" s="78"/>
      <c r="H142" s="69"/>
      <c r="I142" s="69"/>
      <c r="J142" s="424"/>
      <c r="K142" s="424"/>
      <c r="L142" s="424"/>
      <c r="M142" s="424"/>
      <c r="N142" s="424"/>
      <c r="O142" s="424"/>
      <c r="P142" s="424"/>
      <c r="Q142" s="424"/>
    </row>
    <row r="143" spans="3:17" ht="18.75" x14ac:dyDescent="0.25">
      <c r="C143" s="202"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E143" s="424"/>
      <c r="F143" s="69"/>
      <c r="G143" s="78"/>
      <c r="H143" s="69"/>
      <c r="I143" s="69"/>
      <c r="J143" s="424"/>
      <c r="K143" s="424"/>
      <c r="L143" s="424"/>
      <c r="M143" s="424"/>
      <c r="N143" s="424"/>
      <c r="O143" s="424"/>
      <c r="P143" s="424"/>
      <c r="Q143" s="424"/>
    </row>
    <row r="144" spans="3:17" ht="42.75" thickBot="1" x14ac:dyDescent="0.3">
      <c r="C144" s="424"/>
      <c r="D144" s="424"/>
      <c r="E144" s="424"/>
      <c r="F144" s="91"/>
      <c r="G144" s="75"/>
      <c r="H144" s="75"/>
      <c r="I144" s="75"/>
      <c r="J144" s="424"/>
      <c r="K144" s="424"/>
      <c r="L144" s="218"/>
      <c r="M144" s="219"/>
      <c r="N144" s="218"/>
      <c r="O144" s="218"/>
      <c r="P144" s="221" t="s">
        <v>1343</v>
      </c>
      <c r="Q144" s="221" t="s">
        <v>1344</v>
      </c>
    </row>
    <row r="145" spans="3:17" ht="30.75" thickBot="1" x14ac:dyDescent="0.3">
      <c r="C145" s="125" t="s">
        <v>1310</v>
      </c>
      <c r="D145" s="125" t="s">
        <v>98</v>
      </c>
      <c r="E145" s="132" t="s">
        <v>1312</v>
      </c>
      <c r="F145" s="131" t="s">
        <v>1313</v>
      </c>
      <c r="G145" s="129" t="s">
        <v>1314</v>
      </c>
      <c r="H145" s="132" t="s">
        <v>1315</v>
      </c>
      <c r="I145" s="129" t="s">
        <v>710</v>
      </c>
      <c r="J145" s="129" t="s">
        <v>1316</v>
      </c>
      <c r="K145" s="129" t="s">
        <v>1317</v>
      </c>
      <c r="L145" s="215" t="s">
        <v>33</v>
      </c>
      <c r="M145" s="215" t="s">
        <v>98</v>
      </c>
      <c r="N145" s="216" t="s">
        <v>1345</v>
      </c>
      <c r="O145" s="217" t="s">
        <v>1346</v>
      </c>
      <c r="P145" s="220">
        <v>0.7</v>
      </c>
      <c r="Q145" s="220">
        <v>0.3</v>
      </c>
    </row>
    <row r="146" spans="3:17" x14ac:dyDescent="0.25">
      <c r="C146" s="137"/>
      <c r="D146" s="154"/>
      <c r="E146" s="119"/>
      <c r="F146" s="94">
        <f t="shared" ref="F146:F179" si="15">D146*E146</f>
        <v>0</v>
      </c>
      <c r="G146" s="156"/>
      <c r="H146" s="138"/>
      <c r="I146" s="126" t="e">
        <f>VLOOKUP(H146,Presupuesto!$B$11:$C$565,2,0)</f>
        <v>#N/A</v>
      </c>
      <c r="J146" s="210" t="s">
        <v>51</v>
      </c>
      <c r="K146" s="95" t="s">
        <v>719</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719</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719</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719</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728</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719</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719</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719</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719</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719</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719</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719</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719</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719</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719</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719</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719</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719</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719</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719</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719</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719</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719</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719</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719</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719</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719</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719</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719</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731</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719</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719</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719</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718</v>
      </c>
      <c r="L179" s="143"/>
      <c r="M179" s="155"/>
      <c r="N179" s="100"/>
      <c r="O179" s="102">
        <f t="shared" si="16"/>
        <v>0</v>
      </c>
      <c r="P179" s="102">
        <f t="shared" si="19"/>
        <v>0</v>
      </c>
      <c r="Q179" s="102">
        <f t="shared" si="19"/>
        <v>0</v>
      </c>
    </row>
  </sheetData>
  <dataValidations count="4">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Seleccione una opción de la lista." promptTitle="Dimensión Estratégica" prompt="Seleccione una opción de la lista." sqref="J17:J50 J60:J93 J103:J136 J146:J179">
      <formula1>$A$2:$Q$2</formula1>
    </dataValidation>
    <dataValidation type="list" allowBlank="1" showInputMessage="1" showErrorMessage="1" errorTitle="¡Ingreso Inválido!" error="Verifique el valor ingresado." promptTitle="Ingrese el Objeto de Gasto" prompt="Ingrese el Objeto de Gasto" sqref="H17:H50 H60:H93 H103:H136 H146:H179">
      <formula1>$A$1:$SU$1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opLeftCell="F1" zoomScale="70" zoomScaleNormal="70" workbookViewId="0">
      <pane ySplit="7" topLeftCell="A13" activePane="bottomLeft" state="frozen"/>
      <selection activeCell="M8" sqref="M8"/>
      <selection pane="bottomLeft" activeCell="Q24" sqref="Q24"/>
    </sheetView>
  </sheetViews>
  <sheetFormatPr baseColWidth="10" defaultColWidth="11.5703125" defaultRowHeight="15" x14ac:dyDescent="0.25"/>
  <cols>
    <col min="1" max="1" width="35.5703125" style="85" customWidth="1"/>
    <col min="2" max="2" width="21.7109375" style="85" customWidth="1"/>
    <col min="3" max="3" width="43" style="85" customWidth="1"/>
    <col min="4" max="4" width="38.140625" style="424" customWidth="1"/>
    <col min="5" max="5" width="32.7109375" style="85" customWidth="1"/>
    <col min="6" max="6" width="27.42578125" style="76" customWidth="1"/>
    <col min="7" max="7" width="62.7109375" style="85" customWidth="1"/>
    <col min="8" max="8" width="15.28515625" style="85" customWidth="1"/>
    <col min="9" max="9" width="13.7109375" style="85" bestFit="1" customWidth="1"/>
    <col min="10" max="10" width="15.28515625" style="85" customWidth="1"/>
    <col min="11" max="11" width="18.85546875" style="85" customWidth="1"/>
    <col min="12" max="12" width="12.7109375" style="85" bestFit="1" customWidth="1"/>
    <col min="13" max="13" width="13.7109375" style="85" bestFit="1" customWidth="1"/>
    <col min="14" max="14" width="12.7109375" style="85" bestFit="1" customWidth="1"/>
    <col min="15" max="15" width="14.7109375" style="85" customWidth="1"/>
    <col min="16" max="16" width="15.28515625" style="85" customWidth="1"/>
    <col min="17" max="17" width="18.28515625" style="85" customWidth="1"/>
    <col min="18" max="18" width="26.140625" style="85" customWidth="1"/>
    <col min="19" max="19" width="22.42578125" style="85" customWidth="1"/>
    <col min="20" max="20" width="19.85546875" style="85" customWidth="1"/>
    <col min="21" max="21" width="22.85546875" style="85" customWidth="1"/>
    <col min="22" max="16384" width="11.5703125" style="85"/>
  </cols>
  <sheetData>
    <row r="1" spans="1:21" ht="18" customHeight="1" x14ac:dyDescent="0.25">
      <c r="A1" s="424"/>
      <c r="B1" s="457" t="s">
        <v>1347</v>
      </c>
      <c r="C1" s="458" t="s">
        <v>1348</v>
      </c>
      <c r="D1" s="199"/>
      <c r="E1" s="199"/>
      <c r="F1" s="228"/>
      <c r="G1" s="424"/>
      <c r="H1" s="200" t="s">
        <v>1349</v>
      </c>
      <c r="I1" s="199"/>
      <c r="J1" s="199"/>
      <c r="K1" s="199"/>
      <c r="L1" s="199"/>
      <c r="M1" s="199"/>
      <c r="N1" s="199"/>
      <c r="O1" s="199"/>
      <c r="P1" s="199"/>
      <c r="Q1" s="199"/>
      <c r="R1" s="199"/>
      <c r="S1" s="199"/>
      <c r="T1" s="199"/>
      <c r="U1" s="199"/>
    </row>
    <row r="2" spans="1:21" ht="18" customHeight="1" x14ac:dyDescent="0.25">
      <c r="A2" s="293" t="s">
        <v>1350</v>
      </c>
      <c r="B2" s="199"/>
      <c r="C2" s="199"/>
      <c r="D2" s="199"/>
      <c r="E2" s="199"/>
      <c r="F2" s="228"/>
      <c r="G2" s="424"/>
      <c r="H2" s="200"/>
      <c r="I2" s="199"/>
      <c r="J2" s="199"/>
      <c r="K2" s="199"/>
      <c r="L2" s="199"/>
      <c r="M2" s="199"/>
      <c r="N2" s="199"/>
      <c r="O2" s="199"/>
      <c r="P2" s="199"/>
      <c r="Q2" s="199"/>
      <c r="R2" s="199"/>
      <c r="S2" s="199"/>
      <c r="T2" s="199"/>
      <c r="U2" s="199"/>
    </row>
    <row r="3" spans="1:21" ht="18" customHeight="1" x14ac:dyDescent="0.25">
      <c r="A3" s="293" t="s">
        <v>1351</v>
      </c>
      <c r="B3" s="199"/>
      <c r="C3" s="199"/>
      <c r="D3" s="199"/>
      <c r="E3" s="199"/>
      <c r="F3" s="228"/>
      <c r="G3" s="424"/>
      <c r="H3" s="200"/>
      <c r="I3" s="199"/>
      <c r="J3" s="199"/>
      <c r="K3" s="199"/>
      <c r="L3" s="199"/>
      <c r="M3" s="199"/>
      <c r="N3" s="199"/>
      <c r="O3" s="199"/>
      <c r="P3" s="199"/>
      <c r="Q3" s="199"/>
      <c r="R3" s="199"/>
      <c r="S3" s="199"/>
      <c r="T3" s="199"/>
      <c r="U3" s="199"/>
    </row>
    <row r="4" spans="1:21" ht="18" customHeight="1" x14ac:dyDescent="0.25">
      <c r="A4" s="293" t="s">
        <v>1352</v>
      </c>
      <c r="B4" s="199"/>
      <c r="C4" s="199"/>
      <c r="D4" s="199"/>
      <c r="E4" s="199"/>
      <c r="F4" s="228"/>
      <c r="G4" s="424"/>
      <c r="H4" s="200"/>
      <c r="I4" s="199"/>
      <c r="J4" s="199"/>
      <c r="K4" s="199"/>
      <c r="L4" s="199"/>
      <c r="M4" s="199"/>
      <c r="N4" s="199"/>
      <c r="O4" s="199"/>
      <c r="P4" s="199"/>
      <c r="Q4" s="199"/>
      <c r="R4" s="199"/>
      <c r="S4" s="199"/>
      <c r="T4" s="199"/>
      <c r="U4" s="199"/>
    </row>
    <row r="5" spans="1:21" ht="14.45" customHeight="1" x14ac:dyDescent="0.25">
      <c r="A5" s="737" t="s">
        <v>1353</v>
      </c>
      <c r="B5" s="736" t="s">
        <v>1354</v>
      </c>
      <c r="C5" s="739" t="s">
        <v>1355</v>
      </c>
      <c r="D5" s="739" t="s">
        <v>1356</v>
      </c>
      <c r="E5" s="739" t="s">
        <v>1357</v>
      </c>
      <c r="F5" s="739" t="s">
        <v>1309</v>
      </c>
      <c r="G5" s="739" t="s">
        <v>1358</v>
      </c>
      <c r="H5" s="742" t="s">
        <v>1359</v>
      </c>
      <c r="I5" s="748"/>
      <c r="J5" s="748"/>
      <c r="K5" s="748"/>
      <c r="L5" s="748"/>
      <c r="M5" s="748"/>
      <c r="N5" s="748"/>
      <c r="O5" s="743"/>
      <c r="P5" s="744" t="s">
        <v>1360</v>
      </c>
      <c r="Q5" s="745"/>
      <c r="R5" s="736" t="s">
        <v>1361</v>
      </c>
      <c r="S5" s="736" t="s">
        <v>1362</v>
      </c>
      <c r="T5" s="736" t="s">
        <v>1363</v>
      </c>
      <c r="U5" s="733" t="s">
        <v>1364</v>
      </c>
    </row>
    <row r="6" spans="1:21" ht="14.45" customHeight="1" x14ac:dyDescent="0.25">
      <c r="A6" s="737"/>
      <c r="B6" s="737"/>
      <c r="C6" s="740"/>
      <c r="D6" s="740"/>
      <c r="E6" s="740"/>
      <c r="F6" s="740"/>
      <c r="G6" s="740"/>
      <c r="H6" s="742" t="s">
        <v>1365</v>
      </c>
      <c r="I6" s="743"/>
      <c r="J6" s="742" t="s">
        <v>1366</v>
      </c>
      <c r="K6" s="743"/>
      <c r="L6" s="742" t="s">
        <v>1367</v>
      </c>
      <c r="M6" s="743"/>
      <c r="N6" s="742" t="s">
        <v>1368</v>
      </c>
      <c r="O6" s="743"/>
      <c r="P6" s="746"/>
      <c r="Q6" s="747"/>
      <c r="R6" s="737"/>
      <c r="S6" s="737"/>
      <c r="T6" s="737"/>
      <c r="U6" s="734"/>
    </row>
    <row r="7" spans="1:21" ht="25.5" x14ac:dyDescent="0.25">
      <c r="A7" s="738"/>
      <c r="B7" s="738"/>
      <c r="C7" s="741"/>
      <c r="D7" s="741"/>
      <c r="E7" s="741"/>
      <c r="F7" s="741"/>
      <c r="G7" s="741"/>
      <c r="H7" s="404" t="s">
        <v>1369</v>
      </c>
      <c r="I7" s="404" t="s">
        <v>35</v>
      </c>
      <c r="J7" s="404" t="s">
        <v>1369</v>
      </c>
      <c r="K7" s="404" t="s">
        <v>35</v>
      </c>
      <c r="L7" s="404" t="s">
        <v>1369</v>
      </c>
      <c r="M7" s="404" t="s">
        <v>35</v>
      </c>
      <c r="N7" s="404" t="s">
        <v>1369</v>
      </c>
      <c r="O7" s="404" t="s">
        <v>35</v>
      </c>
      <c r="P7" s="404" t="s">
        <v>1369</v>
      </c>
      <c r="Q7" s="404" t="s">
        <v>35</v>
      </c>
      <c r="R7" s="738"/>
      <c r="S7" s="738"/>
      <c r="T7" s="738"/>
      <c r="U7" s="735"/>
    </row>
    <row r="8" spans="1:21" ht="15.75" x14ac:dyDescent="0.25">
      <c r="A8" s="405"/>
      <c r="B8" s="406"/>
      <c r="C8" s="407"/>
      <c r="D8" s="407"/>
      <c r="E8" s="407"/>
      <c r="F8" s="408"/>
      <c r="G8" s="407"/>
      <c r="H8" s="409"/>
      <c r="I8" s="409"/>
      <c r="J8" s="409"/>
      <c r="K8" s="409"/>
      <c r="L8" s="409"/>
      <c r="M8" s="409"/>
      <c r="N8" s="409"/>
      <c r="O8" s="409"/>
      <c r="P8" s="409"/>
      <c r="Q8" s="409"/>
      <c r="R8" s="410"/>
      <c r="S8" s="410"/>
      <c r="T8" s="410"/>
      <c r="U8" s="411"/>
    </row>
    <row r="9" spans="1:21" ht="90" customHeight="1" x14ac:dyDescent="0.25">
      <c r="A9" s="754" t="s">
        <v>1370</v>
      </c>
      <c r="B9" s="752" t="s">
        <v>1371</v>
      </c>
      <c r="C9" s="491" t="s">
        <v>1347</v>
      </c>
      <c r="D9" s="506" t="s">
        <v>1702</v>
      </c>
      <c r="E9" s="507" t="s">
        <v>1703</v>
      </c>
      <c r="F9" s="523" t="s">
        <v>1712</v>
      </c>
      <c r="G9" s="507" t="s">
        <v>1713</v>
      </c>
      <c r="H9" s="486">
        <v>0.25</v>
      </c>
      <c r="I9" s="197"/>
      <c r="J9" s="486">
        <v>0.25</v>
      </c>
      <c r="K9" s="197"/>
      <c r="L9" s="486">
        <v>0.25</v>
      </c>
      <c r="M9" s="197"/>
      <c r="N9" s="486">
        <v>0.25</v>
      </c>
      <c r="O9" s="197"/>
      <c r="P9" s="487">
        <f>H9+J9+L9+N9</f>
        <v>1</v>
      </c>
      <c r="Q9" s="349">
        <f>I9+K9+M9+O9</f>
        <v>0</v>
      </c>
      <c r="R9" s="489" t="s">
        <v>1723</v>
      </c>
      <c r="S9" s="489" t="s">
        <v>1724</v>
      </c>
      <c r="T9" s="488" t="s">
        <v>1725</v>
      </c>
      <c r="U9" s="489" t="s">
        <v>1726</v>
      </c>
    </row>
    <row r="10" spans="1:21" ht="87.75" customHeight="1" x14ac:dyDescent="0.25">
      <c r="A10" s="755"/>
      <c r="B10" s="753"/>
      <c r="C10" s="491" t="s">
        <v>1347</v>
      </c>
      <c r="D10" s="506" t="s">
        <v>1704</v>
      </c>
      <c r="E10" s="504" t="s">
        <v>1705</v>
      </c>
      <c r="F10" s="523" t="s">
        <v>1714</v>
      </c>
      <c r="G10" s="524" t="s">
        <v>1715</v>
      </c>
      <c r="H10" s="486">
        <v>0.25</v>
      </c>
      <c r="I10" s="197">
        <v>1687.5</v>
      </c>
      <c r="J10" s="486">
        <v>0.25</v>
      </c>
      <c r="K10" s="197">
        <v>1687.5</v>
      </c>
      <c r="L10" s="486">
        <v>0.25</v>
      </c>
      <c r="M10" s="197">
        <v>1687.5</v>
      </c>
      <c r="N10" s="486">
        <v>0.25</v>
      </c>
      <c r="O10" s="197">
        <v>1687.5</v>
      </c>
      <c r="P10" s="487">
        <f t="shared" ref="P10:P23" si="0">H10+J10+L10+N10</f>
        <v>1</v>
      </c>
      <c r="Q10" s="634">
        <f>+'1. TALLERES SEMINARIOS'!D74+'1. TALLERES SEMINARIOS'!D169</f>
        <v>20920</v>
      </c>
      <c r="R10" s="490" t="s">
        <v>1727</v>
      </c>
      <c r="S10" s="489" t="s">
        <v>1728</v>
      </c>
      <c r="T10" s="488" t="s">
        <v>1729</v>
      </c>
      <c r="U10" s="489" t="s">
        <v>1726</v>
      </c>
    </row>
    <row r="11" spans="1:21" ht="80.25" customHeight="1" x14ac:dyDescent="0.25">
      <c r="A11" s="755"/>
      <c r="B11" s="753"/>
      <c r="C11" s="491" t="s">
        <v>1347</v>
      </c>
      <c r="D11" s="506" t="s">
        <v>1706</v>
      </c>
      <c r="E11" s="507" t="s">
        <v>1707</v>
      </c>
      <c r="F11" s="523" t="s">
        <v>1716</v>
      </c>
      <c r="G11" s="524" t="s">
        <v>1717</v>
      </c>
      <c r="H11" s="486">
        <v>0.25</v>
      </c>
      <c r="I11" s="197">
        <f>+(Q11/4)</f>
        <v>425</v>
      </c>
      <c r="J11" s="486">
        <v>0.25</v>
      </c>
      <c r="K11" s="197">
        <f>+(Q11/4)</f>
        <v>425</v>
      </c>
      <c r="L11" s="486">
        <v>0.25</v>
      </c>
      <c r="M11" s="197">
        <f>+(Q11/4)</f>
        <v>425</v>
      </c>
      <c r="N11" s="486">
        <v>0.25</v>
      </c>
      <c r="O11" s="197">
        <f>+(Q11/4)</f>
        <v>425</v>
      </c>
      <c r="P11" s="487">
        <f t="shared" si="0"/>
        <v>1</v>
      </c>
      <c r="Q11" s="349">
        <f>+'5. ACTIVIDADES ESPECIALES'!D376</f>
        <v>1700</v>
      </c>
      <c r="R11" s="490" t="s">
        <v>1730</v>
      </c>
      <c r="S11" s="489" t="s">
        <v>1731</v>
      </c>
      <c r="T11" s="488" t="s">
        <v>1732</v>
      </c>
      <c r="U11" s="489" t="s">
        <v>1726</v>
      </c>
    </row>
    <row r="12" spans="1:21" ht="114" customHeight="1" x14ac:dyDescent="0.25">
      <c r="A12" s="755"/>
      <c r="B12" s="753"/>
      <c r="C12" s="491" t="s">
        <v>1347</v>
      </c>
      <c r="D12" s="503" t="s">
        <v>1708</v>
      </c>
      <c r="E12" s="504" t="s">
        <v>2030</v>
      </c>
      <c r="F12" s="523" t="s">
        <v>1718</v>
      </c>
      <c r="G12" s="524" t="s">
        <v>1719</v>
      </c>
      <c r="H12" s="486">
        <v>0.25</v>
      </c>
      <c r="I12" s="197"/>
      <c r="J12" s="486">
        <v>0.25</v>
      </c>
      <c r="K12" s="197"/>
      <c r="L12" s="486">
        <v>0.25</v>
      </c>
      <c r="M12" s="197"/>
      <c r="N12" s="486">
        <v>0.25</v>
      </c>
      <c r="O12" s="197"/>
      <c r="P12" s="487">
        <f t="shared" si="0"/>
        <v>1</v>
      </c>
      <c r="Q12" s="349">
        <f t="shared" ref="Q12:Q23" si="1">I12+K12+M12+O12</f>
        <v>0</v>
      </c>
      <c r="R12" s="490" t="s">
        <v>1733</v>
      </c>
      <c r="S12" s="489" t="s">
        <v>1734</v>
      </c>
      <c r="T12" s="489" t="s">
        <v>1735</v>
      </c>
      <c r="U12" s="489" t="s">
        <v>1726</v>
      </c>
    </row>
    <row r="13" spans="1:21" ht="101.25" customHeight="1" x14ac:dyDescent="0.25">
      <c r="A13" s="755"/>
      <c r="B13" s="753"/>
      <c r="C13" s="491" t="s">
        <v>1347</v>
      </c>
      <c r="D13" s="506" t="s">
        <v>2031</v>
      </c>
      <c r="E13" s="504" t="s">
        <v>1709</v>
      </c>
      <c r="F13" s="523" t="s">
        <v>1720</v>
      </c>
      <c r="G13" s="525" t="s">
        <v>1721</v>
      </c>
      <c r="H13" s="486">
        <v>0.25</v>
      </c>
      <c r="I13" s="197">
        <f>+(Q13/4)</f>
        <v>61767.75</v>
      </c>
      <c r="J13" s="486">
        <v>0.25</v>
      </c>
      <c r="K13" s="197">
        <f>+(Q13/4)</f>
        <v>61767.75</v>
      </c>
      <c r="L13" s="486">
        <v>0.25</v>
      </c>
      <c r="M13" s="197">
        <f>+(Q13/4)</f>
        <v>61767.75</v>
      </c>
      <c r="N13" s="486">
        <v>0.25</v>
      </c>
      <c r="O13" s="197">
        <f>+(Q13/4)</f>
        <v>61767.75</v>
      </c>
      <c r="P13" s="487">
        <f>H13+J13+L13+N13</f>
        <v>1</v>
      </c>
      <c r="Q13" s="349">
        <f>+'5. ACTIVIDADES ESPECIALES'!D583+'5. ACTIVIDADES ESPECIALES'!D287</f>
        <v>247071</v>
      </c>
      <c r="R13" s="489" t="s">
        <v>1736</v>
      </c>
      <c r="S13" s="489" t="s">
        <v>1737</v>
      </c>
      <c r="T13" s="489" t="s">
        <v>1735</v>
      </c>
      <c r="U13" s="489" t="s">
        <v>1726</v>
      </c>
    </row>
    <row r="14" spans="1:21" ht="155.25" customHeight="1" x14ac:dyDescent="0.25">
      <c r="A14" s="755"/>
      <c r="B14" s="753"/>
      <c r="C14" s="491" t="s">
        <v>1347</v>
      </c>
      <c r="D14" s="506" t="s">
        <v>1710</v>
      </c>
      <c r="E14" s="507" t="s">
        <v>1711</v>
      </c>
      <c r="F14" s="523" t="s">
        <v>1722</v>
      </c>
      <c r="G14" s="525" t="s">
        <v>2003</v>
      </c>
      <c r="H14" s="486">
        <v>0.25</v>
      </c>
      <c r="I14" s="197">
        <f>(Q14/4)</f>
        <v>890118.73250000004</v>
      </c>
      <c r="J14" s="486">
        <v>0.25</v>
      </c>
      <c r="K14" s="197">
        <f>(Q14/4)</f>
        <v>890118.73250000004</v>
      </c>
      <c r="L14" s="486">
        <v>0.25</v>
      </c>
      <c r="M14" s="197">
        <f>(Q14/4)</f>
        <v>890118.73250000004</v>
      </c>
      <c r="N14" s="486">
        <v>0.25</v>
      </c>
      <c r="O14" s="197">
        <f>(Q14/4)</f>
        <v>890118.73250000004</v>
      </c>
      <c r="P14" s="487">
        <f>H14+J14+L14+N14</f>
        <v>1</v>
      </c>
      <c r="Q14" s="695">
        <f>+'1. TALLERES SEMINARIOS'!D278+'1. TALLERES SEMINARIOS'!D295+'1. TALLERES SEMINARIOS'!D313+'1. TALLERES SEMINARIOS'!D328+'1. TALLERES SEMINARIOS'!D341+'1. TALLERES SEMINARIOS'!D356+'1. TALLERES SEMINARIOS'!D371+'4. EQUIPO TECNOLÓGICOS'!D52+'4. EQUIPO TECNOLÓGICOS'!D93+'5. ACTIVIDADES ESPECIALES'!D186+'5. ACTIVIDADES ESPECIALES'!D198+'5. ACTIVIDADES ESPECIALES'!D250+'5. ACTIVIDADES ESPECIALES'!D360+'5. ACTIVIDADES ESPECIALES'!D229</f>
        <v>3560474.93</v>
      </c>
      <c r="R14" s="489" t="s">
        <v>1738</v>
      </c>
      <c r="S14" s="491" t="s">
        <v>1739</v>
      </c>
      <c r="T14" s="491" t="s">
        <v>1740</v>
      </c>
      <c r="U14" s="491" t="s">
        <v>1741</v>
      </c>
    </row>
    <row r="15" spans="1:21" ht="15.75" hidden="1" x14ac:dyDescent="0.25">
      <c r="A15" s="749" t="s">
        <v>1372</v>
      </c>
      <c r="B15" s="749" t="s">
        <v>1371</v>
      </c>
      <c r="C15" s="324"/>
      <c r="D15" s="324"/>
      <c r="E15" s="305"/>
      <c r="F15" s="70"/>
      <c r="G15" s="70"/>
      <c r="H15" s="70"/>
      <c r="I15" s="325"/>
      <c r="J15" s="70"/>
      <c r="K15" s="70"/>
      <c r="L15" s="70"/>
      <c r="M15" s="325"/>
      <c r="N15" s="70"/>
      <c r="O15" s="70"/>
      <c r="P15" s="349">
        <f t="shared" si="0"/>
        <v>0</v>
      </c>
      <c r="Q15" s="349">
        <f t="shared" si="1"/>
        <v>0</v>
      </c>
      <c r="R15" s="70"/>
      <c r="S15" s="70"/>
      <c r="T15" s="70"/>
      <c r="U15" s="70"/>
    </row>
    <row r="16" spans="1:21" ht="15.75" hidden="1" x14ac:dyDescent="0.25">
      <c r="A16" s="750"/>
      <c r="B16" s="750"/>
      <c r="C16" s="324"/>
      <c r="D16" s="324"/>
      <c r="E16" s="305"/>
      <c r="F16" s="70"/>
      <c r="G16" s="70"/>
      <c r="H16" s="70"/>
      <c r="I16" s="325"/>
      <c r="J16" s="70"/>
      <c r="K16" s="70"/>
      <c r="L16" s="70"/>
      <c r="M16" s="325"/>
      <c r="N16" s="70"/>
      <c r="O16" s="70"/>
      <c r="P16" s="349">
        <f t="shared" si="0"/>
        <v>0</v>
      </c>
      <c r="Q16" s="349">
        <f t="shared" si="1"/>
        <v>0</v>
      </c>
      <c r="R16" s="70"/>
      <c r="S16" s="70"/>
      <c r="T16" s="70"/>
      <c r="U16" s="70"/>
    </row>
    <row r="17" spans="1:21" ht="15.75" hidden="1" x14ac:dyDescent="0.25">
      <c r="A17" s="750"/>
      <c r="B17" s="750"/>
      <c r="C17" s="324"/>
      <c r="D17" s="324"/>
      <c r="E17" s="305"/>
      <c r="F17" s="70"/>
      <c r="G17" s="70"/>
      <c r="H17" s="70"/>
      <c r="I17" s="325"/>
      <c r="J17" s="70"/>
      <c r="K17" s="70"/>
      <c r="L17" s="70"/>
      <c r="M17" s="325"/>
      <c r="N17" s="70"/>
      <c r="O17" s="70"/>
      <c r="P17" s="349">
        <f t="shared" si="0"/>
        <v>0</v>
      </c>
      <c r="Q17" s="349">
        <f t="shared" si="1"/>
        <v>0</v>
      </c>
      <c r="R17" s="70"/>
      <c r="S17" s="70"/>
      <c r="T17" s="70"/>
      <c r="U17" s="70"/>
    </row>
    <row r="18" spans="1:21" ht="15.75" hidden="1" x14ac:dyDescent="0.25">
      <c r="A18" s="750"/>
      <c r="B18" s="750"/>
      <c r="C18" s="324"/>
      <c r="D18" s="324"/>
      <c r="E18" s="305"/>
      <c r="F18" s="70"/>
      <c r="G18" s="70"/>
      <c r="H18" s="70"/>
      <c r="I18" s="325"/>
      <c r="J18" s="70"/>
      <c r="K18" s="70"/>
      <c r="L18" s="70"/>
      <c r="M18" s="325"/>
      <c r="N18" s="70"/>
      <c r="O18" s="70"/>
      <c r="P18" s="349">
        <f t="shared" si="0"/>
        <v>0</v>
      </c>
      <c r="Q18" s="349">
        <f t="shared" si="1"/>
        <v>0</v>
      </c>
      <c r="R18" s="70"/>
      <c r="S18" s="70"/>
      <c r="T18" s="70"/>
      <c r="U18" s="70"/>
    </row>
    <row r="19" spans="1:21" ht="15.75" hidden="1" x14ac:dyDescent="0.25">
      <c r="A19" s="750"/>
      <c r="B19" s="750"/>
      <c r="C19" s="324"/>
      <c r="D19" s="324"/>
      <c r="E19" s="305"/>
      <c r="F19" s="70"/>
      <c r="G19" s="70"/>
      <c r="H19" s="70"/>
      <c r="I19" s="325"/>
      <c r="J19" s="70"/>
      <c r="K19" s="70"/>
      <c r="L19" s="70"/>
      <c r="M19" s="325"/>
      <c r="N19" s="70"/>
      <c r="O19" s="70"/>
      <c r="P19" s="349">
        <f t="shared" si="0"/>
        <v>0</v>
      </c>
      <c r="Q19" s="349">
        <f t="shared" si="1"/>
        <v>0</v>
      </c>
      <c r="R19" s="70"/>
      <c r="S19" s="70"/>
      <c r="T19" s="70"/>
      <c r="U19" s="70"/>
    </row>
    <row r="20" spans="1:21" ht="15.75" hidden="1" x14ac:dyDescent="0.25">
      <c r="A20" s="750"/>
      <c r="B20" s="750"/>
      <c r="C20" s="324"/>
      <c r="D20" s="324"/>
      <c r="E20" s="305"/>
      <c r="F20" s="70"/>
      <c r="G20" s="70"/>
      <c r="H20" s="70"/>
      <c r="I20" s="325"/>
      <c r="J20" s="70"/>
      <c r="K20" s="70"/>
      <c r="L20" s="70"/>
      <c r="M20" s="325"/>
      <c r="N20" s="70"/>
      <c r="O20" s="70"/>
      <c r="P20" s="349">
        <f t="shared" si="0"/>
        <v>0</v>
      </c>
      <c r="Q20" s="349">
        <f t="shared" si="1"/>
        <v>0</v>
      </c>
      <c r="R20" s="70"/>
      <c r="S20" s="70"/>
      <c r="T20" s="70"/>
      <c r="U20" s="70"/>
    </row>
    <row r="21" spans="1:21" ht="15.75" hidden="1" x14ac:dyDescent="0.25">
      <c r="A21" s="750"/>
      <c r="B21" s="750"/>
      <c r="C21" s="324"/>
      <c r="D21" s="324"/>
      <c r="E21" s="305"/>
      <c r="F21" s="70"/>
      <c r="G21" s="70"/>
      <c r="H21" s="196"/>
      <c r="I21" s="70"/>
      <c r="J21" s="70"/>
      <c r="K21" s="70"/>
      <c r="L21" s="70"/>
      <c r="M21" s="70"/>
      <c r="N21" s="70"/>
      <c r="O21" s="70"/>
      <c r="P21" s="349">
        <f t="shared" si="0"/>
        <v>0</v>
      </c>
      <c r="Q21" s="349">
        <f t="shared" si="1"/>
        <v>0</v>
      </c>
      <c r="R21" s="70"/>
      <c r="S21" s="70"/>
      <c r="T21" s="70"/>
      <c r="U21" s="70"/>
    </row>
    <row r="22" spans="1:21" ht="15.75" hidden="1" x14ac:dyDescent="0.25">
      <c r="A22" s="750"/>
      <c r="B22" s="750"/>
      <c r="C22" s="324"/>
      <c r="D22" s="324"/>
      <c r="E22" s="324"/>
      <c r="F22" s="70"/>
      <c r="G22" s="70"/>
      <c r="H22" s="70"/>
      <c r="I22" s="70"/>
      <c r="J22" s="70"/>
      <c r="K22" s="70"/>
      <c r="L22" s="70"/>
      <c r="M22" s="70"/>
      <c r="N22" s="70"/>
      <c r="O22" s="70"/>
      <c r="P22" s="349">
        <f t="shared" si="0"/>
        <v>0</v>
      </c>
      <c r="Q22" s="349">
        <f t="shared" si="1"/>
        <v>0</v>
      </c>
      <c r="R22" s="70"/>
      <c r="S22" s="70"/>
      <c r="T22" s="70"/>
      <c r="U22" s="70"/>
    </row>
    <row r="23" spans="1:21" ht="26.25" hidden="1" customHeight="1" x14ac:dyDescent="0.25">
      <c r="A23" s="751"/>
      <c r="B23" s="751"/>
      <c r="C23" s="324"/>
      <c r="D23" s="324"/>
      <c r="E23" s="324"/>
      <c r="F23" s="70"/>
      <c r="G23" s="70"/>
      <c r="H23" s="70"/>
      <c r="I23" s="70"/>
      <c r="J23" s="70"/>
      <c r="K23" s="70"/>
      <c r="L23" s="70"/>
      <c r="M23" s="70"/>
      <c r="N23" s="70"/>
      <c r="O23" s="70"/>
      <c r="P23" s="349">
        <f t="shared" si="0"/>
        <v>0</v>
      </c>
      <c r="Q23" s="349">
        <f t="shared" si="1"/>
        <v>0</v>
      </c>
      <c r="R23" s="70"/>
      <c r="S23" s="70"/>
      <c r="T23" s="70"/>
      <c r="U23" s="71"/>
    </row>
    <row r="24" spans="1:21" ht="15.6" customHeight="1" x14ac:dyDescent="0.25">
      <c r="A24" s="278"/>
      <c r="B24" s="279"/>
      <c r="C24" s="278" t="s">
        <v>1373</v>
      </c>
      <c r="D24" s="279"/>
      <c r="E24" s="279"/>
      <c r="F24" s="279"/>
      <c r="G24" s="280"/>
      <c r="H24" s="223">
        <f t="shared" ref="H24:Q24" si="2">SUM(H9:H23)</f>
        <v>1.5</v>
      </c>
      <c r="I24" s="223">
        <f t="shared" si="2"/>
        <v>953998.98250000004</v>
      </c>
      <c r="J24" s="223">
        <f t="shared" si="2"/>
        <v>1.5</v>
      </c>
      <c r="K24" s="223">
        <f t="shared" si="2"/>
        <v>953998.98250000004</v>
      </c>
      <c r="L24" s="223">
        <f t="shared" si="2"/>
        <v>1.5</v>
      </c>
      <c r="M24" s="223">
        <f t="shared" si="2"/>
        <v>953998.98250000004</v>
      </c>
      <c r="N24" s="223">
        <f t="shared" si="2"/>
        <v>1.5</v>
      </c>
      <c r="O24" s="223">
        <f t="shared" si="2"/>
        <v>953998.98250000004</v>
      </c>
      <c r="P24" s="223">
        <f t="shared" si="2"/>
        <v>6</v>
      </c>
      <c r="Q24" s="223">
        <f t="shared" si="2"/>
        <v>3830165.93</v>
      </c>
      <c r="R24" s="198"/>
      <c r="S24" s="198"/>
      <c r="T24" s="198"/>
      <c r="U24" s="201"/>
    </row>
    <row r="25" spans="1:21" x14ac:dyDescent="0.25">
      <c r="A25" s="424"/>
      <c r="B25" s="424"/>
      <c r="C25" s="424"/>
      <c r="E25" s="424"/>
      <c r="F25" s="424"/>
      <c r="G25" s="424"/>
      <c r="H25" s="424"/>
      <c r="I25" s="424"/>
      <c r="J25" s="424"/>
      <c r="K25" s="424"/>
      <c r="L25" s="424"/>
      <c r="M25" s="424"/>
      <c r="N25" s="424"/>
      <c r="O25" s="424"/>
      <c r="P25" s="424"/>
      <c r="Q25" s="424"/>
      <c r="R25" s="424"/>
      <c r="S25" s="424"/>
      <c r="T25" s="424"/>
      <c r="U25" s="424"/>
    </row>
    <row r="26" spans="1:21" x14ac:dyDescent="0.25">
      <c r="A26" s="424"/>
      <c r="B26" s="424"/>
      <c r="C26" s="424"/>
      <c r="E26" s="424"/>
      <c r="F26" s="424"/>
      <c r="G26" s="424"/>
      <c r="H26" s="424"/>
      <c r="I26" s="424"/>
      <c r="J26" s="424"/>
      <c r="K26" s="424"/>
      <c r="L26" s="424"/>
      <c r="M26" s="424"/>
      <c r="N26" s="424"/>
      <c r="O26" s="424"/>
      <c r="P26" s="424"/>
      <c r="Q26" s="424"/>
      <c r="R26" s="424"/>
      <c r="S26" s="424"/>
      <c r="T26" s="424"/>
      <c r="U26" s="424"/>
    </row>
    <row r="27" spans="1:21" x14ac:dyDescent="0.25">
      <c r="A27" s="424"/>
      <c r="B27" s="424"/>
      <c r="C27" s="149"/>
      <c r="E27" s="424"/>
      <c r="F27" s="424"/>
      <c r="G27" s="424"/>
      <c r="H27" s="424"/>
      <c r="I27" s="424"/>
      <c r="J27" s="424"/>
      <c r="K27" s="424"/>
      <c r="L27" s="424"/>
      <c r="M27" s="424"/>
      <c r="N27" s="424"/>
      <c r="O27" s="424"/>
      <c r="P27" s="424"/>
      <c r="Q27" s="424"/>
      <c r="R27" s="424"/>
      <c r="S27" s="424"/>
      <c r="T27" s="424"/>
      <c r="U27" s="424"/>
    </row>
    <row r="28" spans="1:21" x14ac:dyDescent="0.25">
      <c r="A28" s="424"/>
      <c r="B28" s="424"/>
      <c r="C28" s="456"/>
      <c r="E28" s="424"/>
      <c r="F28" s="424"/>
      <c r="G28" s="424"/>
      <c r="H28" s="424"/>
      <c r="I28" s="424"/>
      <c r="J28" s="424"/>
      <c r="K28" s="424"/>
      <c r="L28" s="424"/>
      <c r="M28" s="424"/>
      <c r="N28" s="424"/>
      <c r="O28" s="424"/>
      <c r="P28" s="424"/>
      <c r="Q28" s="424"/>
      <c r="R28" s="424"/>
      <c r="S28" s="424"/>
      <c r="T28" s="424"/>
      <c r="U28" s="424"/>
    </row>
    <row r="29" spans="1:21" x14ac:dyDescent="0.25">
      <c r="C29" s="149"/>
      <c r="E29" s="424"/>
      <c r="F29" s="424"/>
    </row>
    <row r="30" spans="1:21" x14ac:dyDescent="0.25">
      <c r="C30" s="424"/>
      <c r="E30" s="424"/>
      <c r="F30" s="424"/>
    </row>
    <row r="31" spans="1:21" x14ac:dyDescent="0.25">
      <c r="C31" s="424"/>
      <c r="E31" s="424"/>
      <c r="F31" s="424"/>
    </row>
    <row r="32" spans="1:21" x14ac:dyDescent="0.25">
      <c r="C32" s="424"/>
      <c r="E32" s="424"/>
      <c r="F32" s="424"/>
    </row>
    <row r="33" spans="3:6" x14ac:dyDescent="0.25">
      <c r="C33" s="424"/>
      <c r="E33" s="424"/>
      <c r="F33" s="424"/>
    </row>
    <row r="34" spans="3:6" x14ac:dyDescent="0.25">
      <c r="C34" s="424"/>
      <c r="E34" s="424"/>
      <c r="F34" s="424"/>
    </row>
    <row r="35" spans="3:6" x14ac:dyDescent="0.25">
      <c r="C35" s="424"/>
      <c r="E35" s="424"/>
      <c r="F35" s="424"/>
    </row>
    <row r="36" spans="3:6" x14ac:dyDescent="0.25">
      <c r="C36" s="424"/>
      <c r="E36" s="424"/>
      <c r="F36" s="424"/>
    </row>
    <row r="37" spans="3:6" x14ac:dyDescent="0.25">
      <c r="C37" s="424"/>
      <c r="E37" s="424"/>
      <c r="F37" s="424"/>
    </row>
    <row r="38" spans="3:6" x14ac:dyDescent="0.25">
      <c r="C38" s="424"/>
      <c r="E38" s="424"/>
      <c r="F38" s="424"/>
    </row>
    <row r="39" spans="3:6" x14ac:dyDescent="0.25">
      <c r="C39" s="424"/>
      <c r="E39" s="424"/>
      <c r="F39" s="424"/>
    </row>
    <row r="40" spans="3:6" x14ac:dyDescent="0.25">
      <c r="C40" s="424"/>
      <c r="E40" s="424"/>
      <c r="F40" s="424"/>
    </row>
    <row r="41" spans="3:6" x14ac:dyDescent="0.25">
      <c r="C41" s="424"/>
      <c r="E41" s="424"/>
      <c r="F41" s="424"/>
    </row>
    <row r="42" spans="3:6" x14ac:dyDescent="0.25">
      <c r="C42" s="424"/>
      <c r="E42" s="424"/>
      <c r="F42" s="424"/>
    </row>
    <row r="43" spans="3:6" x14ac:dyDescent="0.25">
      <c r="C43" s="424"/>
      <c r="E43" s="424"/>
      <c r="F43" s="424"/>
    </row>
    <row r="44" spans="3:6" x14ac:dyDescent="0.25">
      <c r="C44" s="424"/>
      <c r="E44" s="424"/>
      <c r="F44" s="424"/>
    </row>
    <row r="45" spans="3:6" x14ac:dyDescent="0.25">
      <c r="F45" s="424"/>
    </row>
    <row r="46" spans="3:6" x14ac:dyDescent="0.25">
      <c r="F46" s="424"/>
    </row>
    <row r="47" spans="3:6" x14ac:dyDescent="0.25">
      <c r="F47" s="424"/>
    </row>
    <row r="48" spans="3:6" x14ac:dyDescent="0.25">
      <c r="F48" s="424"/>
    </row>
    <row r="49" spans="6:6" x14ac:dyDescent="0.25">
      <c r="F49" s="424"/>
    </row>
    <row r="50" spans="6:6" x14ac:dyDescent="0.25">
      <c r="F50" s="424"/>
    </row>
    <row r="51" spans="6:6" x14ac:dyDescent="0.25">
      <c r="F51" s="424"/>
    </row>
    <row r="52" spans="6:6" x14ac:dyDescent="0.25">
      <c r="F52" s="424"/>
    </row>
    <row r="53" spans="6:6" x14ac:dyDescent="0.25">
      <c r="F53" s="424"/>
    </row>
    <row r="54" spans="6:6" x14ac:dyDescent="0.25">
      <c r="F54" s="424"/>
    </row>
    <row r="55" spans="6:6" x14ac:dyDescent="0.25">
      <c r="F55" s="424"/>
    </row>
    <row r="56" spans="6:6" x14ac:dyDescent="0.25">
      <c r="F56" s="424"/>
    </row>
    <row r="57" spans="6:6" x14ac:dyDescent="0.25">
      <c r="F57" s="424"/>
    </row>
    <row r="58" spans="6:6" x14ac:dyDescent="0.25">
      <c r="F58" s="424"/>
    </row>
    <row r="59" spans="6:6" x14ac:dyDescent="0.25">
      <c r="F59" s="424"/>
    </row>
    <row r="60" spans="6:6" x14ac:dyDescent="0.25">
      <c r="F60" s="424"/>
    </row>
    <row r="61" spans="6:6" x14ac:dyDescent="0.25">
      <c r="F61" s="424"/>
    </row>
    <row r="62" spans="6:6" x14ac:dyDescent="0.25">
      <c r="F62" s="424"/>
    </row>
    <row r="63" spans="6:6" x14ac:dyDescent="0.25">
      <c r="F63" s="424"/>
    </row>
    <row r="64" spans="6:6" x14ac:dyDescent="0.25">
      <c r="F64" s="424"/>
    </row>
    <row r="65" spans="6:6" x14ac:dyDescent="0.25">
      <c r="F65" s="424"/>
    </row>
    <row r="66" spans="6:6" x14ac:dyDescent="0.25">
      <c r="F66" s="424"/>
    </row>
    <row r="67" spans="6:6" x14ac:dyDescent="0.25">
      <c r="F67" s="424"/>
    </row>
    <row r="68" spans="6:6" x14ac:dyDescent="0.25">
      <c r="F68" s="424"/>
    </row>
    <row r="69" spans="6:6" x14ac:dyDescent="0.25">
      <c r="F69" s="424"/>
    </row>
    <row r="70" spans="6:6" x14ac:dyDescent="0.25">
      <c r="F70" s="424"/>
    </row>
    <row r="71" spans="6:6" x14ac:dyDescent="0.25">
      <c r="F71" s="424"/>
    </row>
    <row r="72" spans="6:6" x14ac:dyDescent="0.25">
      <c r="F72" s="424"/>
    </row>
    <row r="73" spans="6:6" x14ac:dyDescent="0.25">
      <c r="F73" s="424"/>
    </row>
    <row r="74" spans="6:6" x14ac:dyDescent="0.25">
      <c r="F74" s="424"/>
    </row>
    <row r="75" spans="6:6" x14ac:dyDescent="0.25">
      <c r="F75" s="424"/>
    </row>
    <row r="76" spans="6:6" x14ac:dyDescent="0.25">
      <c r="F76" s="424"/>
    </row>
    <row r="77" spans="6:6" x14ac:dyDescent="0.25">
      <c r="F77" s="424"/>
    </row>
    <row r="78" spans="6:6" x14ac:dyDescent="0.25">
      <c r="F78" s="424"/>
    </row>
    <row r="79" spans="6:6" x14ac:dyDescent="0.25">
      <c r="F79" s="424"/>
    </row>
    <row r="80" spans="6:6" x14ac:dyDescent="0.25">
      <c r="F80" s="424"/>
    </row>
    <row r="81" spans="6:6" x14ac:dyDescent="0.25">
      <c r="F81" s="424"/>
    </row>
    <row r="82" spans="6:6" x14ac:dyDescent="0.25">
      <c r="F82" s="424"/>
    </row>
    <row r="83" spans="6:6" x14ac:dyDescent="0.25">
      <c r="F83" s="424"/>
    </row>
    <row r="84" spans="6:6" x14ac:dyDescent="0.25">
      <c r="F84" s="424"/>
    </row>
    <row r="85" spans="6:6" x14ac:dyDescent="0.25">
      <c r="F85" s="424"/>
    </row>
    <row r="86" spans="6:6" x14ac:dyDescent="0.25">
      <c r="F86" s="424"/>
    </row>
    <row r="87" spans="6:6" x14ac:dyDescent="0.25">
      <c r="F87" s="424"/>
    </row>
  </sheetData>
  <mergeCells count="21">
    <mergeCell ref="A5:A7"/>
    <mergeCell ref="B5:B7"/>
    <mergeCell ref="B15:B23"/>
    <mergeCell ref="B9:B14"/>
    <mergeCell ref="A9:A14"/>
    <mergeCell ref="A15:A23"/>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14">
    <cfRule type="duplicateValues" dxfId="1" priority="1"/>
  </conditionalFormatting>
  <conditionalFormatting sqref="F15:F23">
    <cfRule type="duplicateValues" dxfId="0" priority="19"/>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15:C23">
      <formula1>$C$1</formula1>
    </dataValidation>
    <dataValidation type="list" allowBlank="1" showInputMessage="1" showErrorMessage="1" sqref="C9:C14">
      <formula1>$B$1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topLeftCell="H1" zoomScaleNormal="100" workbookViewId="0">
      <pane ySplit="6" topLeftCell="A36" activePane="bottomLeft" state="frozen"/>
      <selection sqref="A1:V1"/>
      <selection pane="bottomLeft" activeCell="L40" sqref="L40"/>
    </sheetView>
  </sheetViews>
  <sheetFormatPr baseColWidth="10" defaultColWidth="12.5703125" defaultRowHeight="12" x14ac:dyDescent="0.25"/>
  <cols>
    <col min="1" max="1" width="35.140625" style="245" customWidth="1"/>
    <col min="2" max="2" width="48.140625" style="238" customWidth="1"/>
    <col min="3" max="3" width="49.28515625" style="238" customWidth="1"/>
    <col min="4" max="4" width="35.85546875" style="238" customWidth="1"/>
    <col min="5" max="5" width="32.7109375" style="238" customWidth="1"/>
    <col min="6" max="6" width="27.42578125" style="246" customWidth="1"/>
    <col min="7" max="7" width="53.7109375" style="238" customWidth="1"/>
    <col min="8" max="8" width="15.28515625" style="238" customWidth="1"/>
    <col min="9" max="9" width="15.85546875" style="238" customWidth="1"/>
    <col min="10" max="10" width="15.28515625" style="238" customWidth="1"/>
    <col min="11" max="11" width="15.42578125" style="238" customWidth="1"/>
    <col min="12" max="12" width="15.28515625" style="238" customWidth="1"/>
    <col min="13" max="13" width="14.85546875" style="238" customWidth="1"/>
    <col min="14" max="14" width="15.28515625" style="238" customWidth="1"/>
    <col min="15" max="15" width="17.5703125" style="238" customWidth="1"/>
    <col min="16" max="16" width="15.28515625" style="356" customWidth="1"/>
    <col min="17" max="17" width="16.28515625" style="356" bestFit="1" customWidth="1"/>
    <col min="18" max="18" width="42.140625" style="238" customWidth="1"/>
    <col min="19" max="19" width="30.7109375" style="238" customWidth="1"/>
    <col min="20" max="20" width="20.85546875" style="238" customWidth="1"/>
    <col min="21" max="21" width="25.5703125" style="238" customWidth="1"/>
    <col min="22" max="16384" width="12.5703125" style="238"/>
  </cols>
  <sheetData>
    <row r="1" spans="1:30" s="231" customFormat="1" ht="18.75" x14ac:dyDescent="0.25">
      <c r="B1" s="272"/>
      <c r="C1" s="272"/>
      <c r="D1" s="272"/>
      <c r="E1" s="272"/>
      <c r="F1" s="272"/>
      <c r="G1" s="272"/>
      <c r="H1" s="272" t="s">
        <v>1374</v>
      </c>
      <c r="I1" s="272"/>
      <c r="J1" s="470"/>
      <c r="K1" s="470"/>
      <c r="L1" s="471" t="s">
        <v>1375</v>
      </c>
      <c r="M1" s="471" t="s">
        <v>1376</v>
      </c>
      <c r="N1" s="471" t="s">
        <v>1377</v>
      </c>
      <c r="O1" s="471" t="s">
        <v>1378</v>
      </c>
      <c r="P1" s="471" t="s">
        <v>1379</v>
      </c>
      <c r="Q1" s="471" t="s">
        <v>1380</v>
      </c>
      <c r="R1" s="471" t="s">
        <v>1381</v>
      </c>
      <c r="S1" s="471" t="s">
        <v>1382</v>
      </c>
      <c r="T1" s="471" t="s">
        <v>1383</v>
      </c>
      <c r="U1" s="471" t="s">
        <v>1384</v>
      </c>
      <c r="V1" s="471" t="s">
        <v>1385</v>
      </c>
      <c r="W1" s="471"/>
      <c r="X1" s="471" t="s">
        <v>1386</v>
      </c>
      <c r="Y1" s="471"/>
      <c r="Z1" s="471" t="s">
        <v>1387</v>
      </c>
      <c r="AA1" s="471"/>
      <c r="AB1" s="460" t="s">
        <v>1388</v>
      </c>
      <c r="AC1" s="460" t="s">
        <v>1389</v>
      </c>
      <c r="AD1" s="460" t="s">
        <v>1390</v>
      </c>
    </row>
    <row r="2" spans="1:30" s="231" customFormat="1" ht="18.75" x14ac:dyDescent="0.25">
      <c r="A2" s="294" t="s">
        <v>1350</v>
      </c>
      <c r="B2" s="272"/>
      <c r="C2" s="272"/>
      <c r="D2" s="272"/>
      <c r="E2" s="272"/>
      <c r="F2" s="272"/>
      <c r="G2" s="272"/>
      <c r="H2" s="272"/>
      <c r="I2" s="272"/>
      <c r="J2" s="272"/>
      <c r="K2" s="272"/>
      <c r="L2" s="272"/>
      <c r="M2" s="272"/>
      <c r="N2" s="272"/>
      <c r="O2" s="272"/>
      <c r="P2" s="350"/>
      <c r="Q2" s="350"/>
      <c r="R2" s="272"/>
      <c r="S2" s="272"/>
      <c r="T2" s="272"/>
      <c r="U2" s="272"/>
    </row>
    <row r="3" spans="1:30" s="231" customFormat="1" ht="21" customHeight="1" x14ac:dyDescent="0.25">
      <c r="A3" s="232" t="s">
        <v>1391</v>
      </c>
      <c r="B3" s="233"/>
      <c r="C3" s="233"/>
      <c r="D3" s="233"/>
      <c r="E3" s="233"/>
      <c r="F3" s="234"/>
      <c r="G3" s="233"/>
      <c r="H3" s="233"/>
      <c r="I3" s="233"/>
      <c r="J3" s="233"/>
      <c r="K3" s="233"/>
      <c r="L3" s="233"/>
      <c r="M3" s="233"/>
      <c r="N3" s="233"/>
      <c r="O3" s="233"/>
      <c r="P3" s="351"/>
      <c r="Q3" s="351"/>
      <c r="R3" s="233"/>
      <c r="S3" s="233"/>
      <c r="T3" s="233"/>
      <c r="U3" s="233"/>
    </row>
    <row r="4" spans="1:30" s="66" customFormat="1" ht="23.2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1361</v>
      </c>
      <c r="S4" s="736" t="s">
        <v>1362</v>
      </c>
      <c r="T4" s="736" t="s">
        <v>1363</v>
      </c>
      <c r="U4" s="733" t="s">
        <v>1364</v>
      </c>
    </row>
    <row r="5" spans="1:30" s="66" customFormat="1"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4"/>
    </row>
    <row r="6" spans="1:30" s="66" customFormat="1" ht="24" customHeight="1"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5"/>
    </row>
    <row r="7" spans="1:30" s="66" customFormat="1" ht="15.75" x14ac:dyDescent="0.25">
      <c r="A7" s="405"/>
      <c r="B7" s="406"/>
      <c r="C7" s="407"/>
      <c r="D7" s="407"/>
      <c r="E7" s="407"/>
      <c r="F7" s="408"/>
      <c r="G7" s="407"/>
      <c r="H7" s="409"/>
      <c r="I7" s="409"/>
      <c r="J7" s="409"/>
      <c r="K7" s="409"/>
      <c r="L7" s="409"/>
      <c r="M7" s="409"/>
      <c r="N7" s="409"/>
      <c r="O7" s="409"/>
      <c r="P7" s="409"/>
      <c r="Q7" s="409"/>
      <c r="R7" s="410"/>
      <c r="S7" s="410"/>
      <c r="T7" s="410"/>
      <c r="U7" s="411"/>
    </row>
    <row r="8" spans="1:30" ht="99.75" hidden="1" customHeight="1" x14ac:dyDescent="0.25">
      <c r="A8" s="756" t="s">
        <v>1392</v>
      </c>
      <c r="B8" s="756" t="s">
        <v>1393</v>
      </c>
      <c r="C8" s="497"/>
      <c r="D8" s="492"/>
      <c r="E8" s="493"/>
      <c r="F8" s="494"/>
      <c r="G8" s="484"/>
      <c r="H8" s="495"/>
      <c r="I8" s="235"/>
      <c r="J8" s="495"/>
      <c r="K8" s="237"/>
      <c r="L8" s="495"/>
      <c r="M8" s="222"/>
      <c r="N8" s="495"/>
      <c r="O8" s="222"/>
      <c r="P8" s="487"/>
      <c r="Q8" s="353"/>
      <c r="R8" s="496"/>
      <c r="S8" s="485"/>
      <c r="T8" s="485"/>
      <c r="U8" s="485"/>
    </row>
    <row r="9" spans="1:30" ht="87" customHeight="1" x14ac:dyDescent="0.25">
      <c r="A9" s="757"/>
      <c r="B9" s="757"/>
      <c r="C9" s="526" t="s">
        <v>1375</v>
      </c>
      <c r="D9" s="527" t="s">
        <v>2017</v>
      </c>
      <c r="E9" s="528" t="s">
        <v>1745</v>
      </c>
      <c r="F9" s="586" t="s">
        <v>1744</v>
      </c>
      <c r="G9" s="524" t="s">
        <v>2015</v>
      </c>
      <c r="H9" s="531">
        <v>0.25</v>
      </c>
      <c r="I9" s="632">
        <f>(Q9/4)</f>
        <v>8750</v>
      </c>
      <c r="J9" s="531">
        <v>0.25</v>
      </c>
      <c r="K9" s="535">
        <f>+(Q9/4)</f>
        <v>8750</v>
      </c>
      <c r="L9" s="531">
        <v>0.25</v>
      </c>
      <c r="M9" s="532">
        <f>+(Q9/4)</f>
        <v>8750</v>
      </c>
      <c r="N9" s="531">
        <v>0.25</v>
      </c>
      <c r="O9" s="532">
        <f>+(Q9/4)</f>
        <v>8750</v>
      </c>
      <c r="P9" s="533">
        <f>H9+J9+L9+N9</f>
        <v>1</v>
      </c>
      <c r="Q9" s="534">
        <f>+'5. ACTIVIDADES ESPECIALES'!D170</f>
        <v>35000</v>
      </c>
      <c r="R9" s="491" t="s">
        <v>1792</v>
      </c>
      <c r="S9" s="491" t="s">
        <v>1755</v>
      </c>
      <c r="T9" s="530" t="s">
        <v>1729</v>
      </c>
      <c r="U9" s="526" t="s">
        <v>1756</v>
      </c>
    </row>
    <row r="10" spans="1:30" ht="89.25" customHeight="1" x14ac:dyDescent="0.25">
      <c r="A10" s="757"/>
      <c r="B10" s="757"/>
      <c r="C10" s="526" t="s">
        <v>1378</v>
      </c>
      <c r="D10" s="506" t="s">
        <v>1786</v>
      </c>
      <c r="E10" s="507" t="s">
        <v>1787</v>
      </c>
      <c r="F10" s="586" t="s">
        <v>1746</v>
      </c>
      <c r="G10" s="524" t="s">
        <v>1752</v>
      </c>
      <c r="H10" s="531">
        <v>0.25</v>
      </c>
      <c r="I10" s="523"/>
      <c r="J10" s="531">
        <v>0.25</v>
      </c>
      <c r="K10" s="535"/>
      <c r="L10" s="531">
        <v>0.25</v>
      </c>
      <c r="M10" s="532"/>
      <c r="N10" s="531">
        <v>0.25</v>
      </c>
      <c r="O10" s="532"/>
      <c r="P10" s="533">
        <f>H10+J10+L10+N10</f>
        <v>1</v>
      </c>
      <c r="Q10" s="534">
        <f t="shared" ref="Q10:Q36" si="0">I10+K10+M10+O10</f>
        <v>0</v>
      </c>
      <c r="R10" s="491" t="s">
        <v>1757</v>
      </c>
      <c r="S10" s="491" t="s">
        <v>1758</v>
      </c>
      <c r="T10" s="530" t="s">
        <v>1729</v>
      </c>
      <c r="U10" s="491" t="s">
        <v>1759</v>
      </c>
    </row>
    <row r="11" spans="1:30" ht="87" customHeight="1" x14ac:dyDescent="0.25">
      <c r="A11" s="757"/>
      <c r="B11" s="757"/>
      <c r="C11" s="526" t="s">
        <v>1381</v>
      </c>
      <c r="D11" s="536" t="s">
        <v>1771</v>
      </c>
      <c r="E11" s="528" t="s">
        <v>1772</v>
      </c>
      <c r="F11" s="586" t="s">
        <v>2004</v>
      </c>
      <c r="G11" s="526" t="s">
        <v>1773</v>
      </c>
      <c r="H11" s="531">
        <v>0.25</v>
      </c>
      <c r="I11" s="632">
        <f>(80000/4)</f>
        <v>20000</v>
      </c>
      <c r="J11" s="531">
        <v>0.25</v>
      </c>
      <c r="K11" s="632">
        <f>(80000/4)</f>
        <v>20000</v>
      </c>
      <c r="L11" s="531">
        <v>0.25</v>
      </c>
      <c r="M11" s="632">
        <f>(80000/4)</f>
        <v>20000</v>
      </c>
      <c r="N11" s="531">
        <v>0.25</v>
      </c>
      <c r="O11" s="632">
        <f>(80000/4)</f>
        <v>20000</v>
      </c>
      <c r="P11" s="533">
        <f t="shared" ref="P11:P36" si="1">H11+J11+L11+N11</f>
        <v>1</v>
      </c>
      <c r="Q11" s="568">
        <f>+'5. ACTIVIDADES ESPECIALES'!F18</f>
        <v>100000</v>
      </c>
      <c r="R11" s="491" t="s">
        <v>1782</v>
      </c>
      <c r="S11" s="491" t="s">
        <v>1783</v>
      </c>
      <c r="T11" s="491" t="s">
        <v>1784</v>
      </c>
      <c r="U11" s="491" t="s">
        <v>1785</v>
      </c>
    </row>
    <row r="12" spans="1:30" ht="93" customHeight="1" x14ac:dyDescent="0.25">
      <c r="A12" s="757"/>
      <c r="B12" s="757"/>
      <c r="C12" s="526" t="s">
        <v>1383</v>
      </c>
      <c r="D12" s="527" t="s">
        <v>1749</v>
      </c>
      <c r="E12" s="527" t="s">
        <v>1750</v>
      </c>
      <c r="F12" s="586" t="s">
        <v>2005</v>
      </c>
      <c r="G12" s="491" t="s">
        <v>2016</v>
      </c>
      <c r="H12" s="531"/>
      <c r="I12" s="523"/>
      <c r="J12" s="531">
        <v>0.5</v>
      </c>
      <c r="K12" s="535">
        <f>(201800/2)</f>
        <v>100900</v>
      </c>
      <c r="L12" s="531">
        <v>0.5</v>
      </c>
      <c r="M12" s="535">
        <f>(201800/2)</f>
        <v>100900</v>
      </c>
      <c r="N12" s="531"/>
      <c r="O12" s="532"/>
      <c r="P12" s="533">
        <f t="shared" si="1"/>
        <v>1</v>
      </c>
      <c r="Q12" s="568">
        <f>+'5. ACTIVIDADES ESPECIALES'!D120</f>
        <v>201800</v>
      </c>
      <c r="R12" s="491" t="s">
        <v>1761</v>
      </c>
      <c r="S12" s="491" t="s">
        <v>1762</v>
      </c>
      <c r="T12" s="491" t="s">
        <v>1729</v>
      </c>
      <c r="U12" s="526" t="s">
        <v>1756</v>
      </c>
    </row>
    <row r="13" spans="1:30" ht="94.5" customHeight="1" x14ac:dyDescent="0.25">
      <c r="A13" s="757"/>
      <c r="B13" s="757"/>
      <c r="C13" s="526" t="s">
        <v>1384</v>
      </c>
      <c r="D13" s="537" t="s">
        <v>1768</v>
      </c>
      <c r="E13" s="510" t="s">
        <v>1769</v>
      </c>
      <c r="F13" s="586" t="s">
        <v>2006</v>
      </c>
      <c r="G13" s="500" t="s">
        <v>1770</v>
      </c>
      <c r="H13" s="531"/>
      <c r="I13" s="523"/>
      <c r="J13" s="531"/>
      <c r="K13" s="535"/>
      <c r="L13" s="531"/>
      <c r="M13" s="532"/>
      <c r="N13" s="531">
        <v>1</v>
      </c>
      <c r="O13" s="532">
        <v>10696</v>
      </c>
      <c r="P13" s="533">
        <f t="shared" si="1"/>
        <v>1</v>
      </c>
      <c r="Q13" s="568">
        <f>+'1. TALLERES SEMINARIOS'!D10</f>
        <v>10695.833333333334</v>
      </c>
      <c r="R13" s="538" t="s">
        <v>1778</v>
      </c>
      <c r="S13" s="538" t="s">
        <v>1779</v>
      </c>
      <c r="T13" s="538" t="s">
        <v>1780</v>
      </c>
      <c r="U13" s="538" t="s">
        <v>1781</v>
      </c>
    </row>
    <row r="14" spans="1:30" ht="12.75" hidden="1" x14ac:dyDescent="0.25">
      <c r="A14" s="757"/>
      <c r="B14" s="756" t="s">
        <v>1394</v>
      </c>
      <c r="C14" s="529"/>
      <c r="D14" s="529"/>
      <c r="E14" s="529"/>
      <c r="F14" s="586"/>
      <c r="G14" s="529"/>
      <c r="H14" s="523"/>
      <c r="I14" s="540"/>
      <c r="J14" s="523"/>
      <c r="K14" s="540"/>
      <c r="L14" s="523"/>
      <c r="M14" s="532"/>
      <c r="N14" s="523"/>
      <c r="O14" s="532"/>
      <c r="P14" s="539">
        <f t="shared" si="1"/>
        <v>0</v>
      </c>
      <c r="Q14" s="534">
        <f t="shared" si="0"/>
        <v>0</v>
      </c>
      <c r="R14" s="523"/>
      <c r="S14" s="523"/>
      <c r="T14" s="523"/>
      <c r="U14" s="529"/>
    </row>
    <row r="15" spans="1:30" ht="12.75" hidden="1" x14ac:dyDescent="0.25">
      <c r="A15" s="757"/>
      <c r="B15" s="757"/>
      <c r="C15" s="529"/>
      <c r="D15" s="529"/>
      <c r="E15" s="529"/>
      <c r="F15" s="586"/>
      <c r="G15" s="523"/>
      <c r="H15" s="486"/>
      <c r="I15" s="523"/>
      <c r="J15" s="486"/>
      <c r="K15" s="523"/>
      <c r="L15" s="486"/>
      <c r="M15" s="532"/>
      <c r="N15" s="486"/>
      <c r="O15" s="532"/>
      <c r="P15" s="539">
        <f t="shared" si="1"/>
        <v>0</v>
      </c>
      <c r="Q15" s="534">
        <f t="shared" si="0"/>
        <v>0</v>
      </c>
      <c r="R15" s="523"/>
      <c r="S15" s="523"/>
      <c r="T15" s="523"/>
      <c r="U15" s="523"/>
    </row>
    <row r="16" spans="1:30" ht="12.75" hidden="1" x14ac:dyDescent="0.25">
      <c r="A16" s="757"/>
      <c r="B16" s="757"/>
      <c r="C16" s="529"/>
      <c r="D16" s="529"/>
      <c r="E16" s="529"/>
      <c r="F16" s="586"/>
      <c r="G16" s="523"/>
      <c r="H16" s="486"/>
      <c r="I16" s="523"/>
      <c r="J16" s="486"/>
      <c r="K16" s="523"/>
      <c r="L16" s="486"/>
      <c r="M16" s="532"/>
      <c r="N16" s="486"/>
      <c r="O16" s="532"/>
      <c r="P16" s="539">
        <f t="shared" si="1"/>
        <v>0</v>
      </c>
      <c r="Q16" s="534">
        <f t="shared" si="0"/>
        <v>0</v>
      </c>
      <c r="R16" s="523"/>
      <c r="S16" s="523"/>
      <c r="T16" s="523"/>
      <c r="U16" s="523"/>
    </row>
    <row r="17" spans="1:21" ht="12.75" hidden="1" x14ac:dyDescent="0.25">
      <c r="A17" s="757"/>
      <c r="B17" s="757"/>
      <c r="C17" s="529"/>
      <c r="D17" s="529"/>
      <c r="E17" s="529"/>
      <c r="F17" s="586"/>
      <c r="G17" s="523"/>
      <c r="H17" s="486"/>
      <c r="I17" s="523"/>
      <c r="J17" s="486"/>
      <c r="K17" s="523"/>
      <c r="L17" s="486"/>
      <c r="M17" s="532"/>
      <c r="N17" s="486"/>
      <c r="O17" s="532"/>
      <c r="P17" s="539">
        <f t="shared" si="1"/>
        <v>0</v>
      </c>
      <c r="Q17" s="534">
        <f t="shared" si="0"/>
        <v>0</v>
      </c>
      <c r="R17" s="523"/>
      <c r="S17" s="523"/>
      <c r="T17" s="523"/>
      <c r="U17" s="523"/>
    </row>
    <row r="18" spans="1:21" ht="12.75" hidden="1" x14ac:dyDescent="0.25">
      <c r="A18" s="757"/>
      <c r="B18" s="757"/>
      <c r="C18" s="529"/>
      <c r="D18" s="529"/>
      <c r="E18" s="529"/>
      <c r="F18" s="586"/>
      <c r="G18" s="523"/>
      <c r="H18" s="486"/>
      <c r="I18" s="523"/>
      <c r="J18" s="486"/>
      <c r="K18" s="523"/>
      <c r="L18" s="486"/>
      <c r="M18" s="532"/>
      <c r="N18" s="486"/>
      <c r="O18" s="532"/>
      <c r="P18" s="539">
        <f t="shared" si="1"/>
        <v>0</v>
      </c>
      <c r="Q18" s="534">
        <f t="shared" si="0"/>
        <v>0</v>
      </c>
      <c r="R18" s="523"/>
      <c r="S18" s="523"/>
      <c r="T18" s="523"/>
      <c r="U18" s="523"/>
    </row>
    <row r="19" spans="1:21" ht="12.75" hidden="1" x14ac:dyDescent="0.25">
      <c r="A19" s="757"/>
      <c r="B19" s="757"/>
      <c r="C19" s="529"/>
      <c r="D19" s="529"/>
      <c r="E19" s="529"/>
      <c r="F19" s="586"/>
      <c r="G19" s="523"/>
      <c r="H19" s="486"/>
      <c r="I19" s="523"/>
      <c r="J19" s="486"/>
      <c r="K19" s="523"/>
      <c r="L19" s="486"/>
      <c r="M19" s="532"/>
      <c r="N19" s="486"/>
      <c r="O19" s="532"/>
      <c r="P19" s="539">
        <f t="shared" si="1"/>
        <v>0</v>
      </c>
      <c r="Q19" s="534">
        <f t="shared" si="0"/>
        <v>0</v>
      </c>
      <c r="R19" s="523"/>
      <c r="S19" s="523"/>
      <c r="T19" s="523"/>
      <c r="U19" s="523"/>
    </row>
    <row r="20" spans="1:21" ht="12.75" hidden="1" x14ac:dyDescent="0.25">
      <c r="A20" s="757"/>
      <c r="B20" s="757"/>
      <c r="C20" s="541"/>
      <c r="D20" s="541"/>
      <c r="E20" s="529"/>
      <c r="F20" s="586"/>
      <c r="G20" s="529"/>
      <c r="H20" s="486"/>
      <c r="I20" s="542"/>
      <c r="J20" s="486"/>
      <c r="K20" s="542"/>
      <c r="L20" s="486"/>
      <c r="M20" s="532"/>
      <c r="N20" s="486"/>
      <c r="O20" s="532"/>
      <c r="P20" s="539">
        <f t="shared" si="1"/>
        <v>0</v>
      </c>
      <c r="Q20" s="534">
        <f t="shared" si="0"/>
        <v>0</v>
      </c>
      <c r="R20" s="523"/>
      <c r="S20" s="523"/>
      <c r="T20" s="523"/>
      <c r="U20" s="529"/>
    </row>
    <row r="21" spans="1:21" ht="12.75" hidden="1" x14ac:dyDescent="0.25">
      <c r="A21" s="757"/>
      <c r="B21" s="758"/>
      <c r="C21" s="541"/>
      <c r="D21" s="541"/>
      <c r="E21" s="529"/>
      <c r="F21" s="586"/>
      <c r="G21" s="543"/>
      <c r="H21" s="486"/>
      <c r="I21" s="523"/>
      <c r="J21" s="486"/>
      <c r="K21" s="523"/>
      <c r="L21" s="486"/>
      <c r="M21" s="532"/>
      <c r="N21" s="486"/>
      <c r="O21" s="532"/>
      <c r="P21" s="539">
        <f t="shared" si="1"/>
        <v>0</v>
      </c>
      <c r="Q21" s="534">
        <f t="shared" si="0"/>
        <v>0</v>
      </c>
      <c r="R21" s="523"/>
      <c r="S21" s="523"/>
      <c r="T21" s="523"/>
      <c r="U21" s="529"/>
    </row>
    <row r="22" spans="1:21" ht="15.75" hidden="1" customHeight="1" x14ac:dyDescent="0.25">
      <c r="A22" s="757"/>
      <c r="B22" s="759" t="s">
        <v>1395</v>
      </c>
      <c r="C22" s="541"/>
      <c r="D22" s="541"/>
      <c r="E22" s="529"/>
      <c r="F22" s="586"/>
      <c r="G22" s="529"/>
      <c r="H22" s="523"/>
      <c r="I22" s="523"/>
      <c r="J22" s="533"/>
      <c r="K22" s="523"/>
      <c r="L22" s="523"/>
      <c r="M22" s="532"/>
      <c r="N22" s="523"/>
      <c r="O22" s="532"/>
      <c r="P22" s="539">
        <f t="shared" si="1"/>
        <v>0</v>
      </c>
      <c r="Q22" s="534">
        <f t="shared" si="0"/>
        <v>0</v>
      </c>
      <c r="R22" s="523"/>
      <c r="S22" s="523"/>
      <c r="T22" s="523"/>
      <c r="U22" s="529"/>
    </row>
    <row r="23" spans="1:21" ht="12.75" hidden="1" x14ac:dyDescent="0.25">
      <c r="A23" s="757"/>
      <c r="B23" s="759"/>
      <c r="C23" s="541"/>
      <c r="D23" s="541"/>
      <c r="E23" s="529"/>
      <c r="F23" s="586"/>
      <c r="G23" s="529"/>
      <c r="H23" s="523"/>
      <c r="I23" s="523"/>
      <c r="J23" s="533"/>
      <c r="K23" s="523"/>
      <c r="L23" s="523"/>
      <c r="M23" s="532"/>
      <c r="N23" s="523"/>
      <c r="O23" s="532"/>
      <c r="P23" s="539">
        <f t="shared" si="1"/>
        <v>0</v>
      </c>
      <c r="Q23" s="534">
        <f t="shared" si="0"/>
        <v>0</v>
      </c>
      <c r="R23" s="523"/>
      <c r="S23" s="523"/>
      <c r="T23" s="523"/>
      <c r="U23" s="529"/>
    </row>
    <row r="24" spans="1:21" ht="12.75" hidden="1" x14ac:dyDescent="0.25">
      <c r="A24" s="757"/>
      <c r="B24" s="759"/>
      <c r="C24" s="541"/>
      <c r="D24" s="541"/>
      <c r="E24" s="529"/>
      <c r="F24" s="586"/>
      <c r="G24" s="529"/>
      <c r="H24" s="523"/>
      <c r="I24" s="523"/>
      <c r="J24" s="533"/>
      <c r="K24" s="523"/>
      <c r="L24" s="523"/>
      <c r="M24" s="532"/>
      <c r="N24" s="523"/>
      <c r="O24" s="532"/>
      <c r="P24" s="539">
        <f t="shared" si="1"/>
        <v>0</v>
      </c>
      <c r="Q24" s="534">
        <f t="shared" si="0"/>
        <v>0</v>
      </c>
      <c r="R24" s="523"/>
      <c r="S24" s="523"/>
      <c r="T24" s="523"/>
      <c r="U24" s="529"/>
    </row>
    <row r="25" spans="1:21" ht="12.75" hidden="1" x14ac:dyDescent="0.25">
      <c r="A25" s="757"/>
      <c r="B25" s="759"/>
      <c r="C25" s="541"/>
      <c r="D25" s="541"/>
      <c r="E25" s="529"/>
      <c r="F25" s="586"/>
      <c r="G25" s="529"/>
      <c r="H25" s="523"/>
      <c r="I25" s="523"/>
      <c r="J25" s="533"/>
      <c r="K25" s="523"/>
      <c r="L25" s="523"/>
      <c r="M25" s="532"/>
      <c r="N25" s="523"/>
      <c r="O25" s="532"/>
      <c r="P25" s="539"/>
      <c r="Q25" s="534"/>
      <c r="R25" s="523"/>
      <c r="S25" s="523"/>
      <c r="T25" s="523"/>
      <c r="U25" s="529"/>
    </row>
    <row r="26" spans="1:21" ht="12.75" hidden="1" x14ac:dyDescent="0.25">
      <c r="A26" s="757"/>
      <c r="B26" s="759"/>
      <c r="C26" s="541"/>
      <c r="D26" s="541"/>
      <c r="E26" s="529"/>
      <c r="F26" s="586"/>
      <c r="G26" s="529"/>
      <c r="H26" s="523"/>
      <c r="I26" s="523"/>
      <c r="J26" s="533"/>
      <c r="K26" s="523"/>
      <c r="L26" s="523"/>
      <c r="M26" s="532"/>
      <c r="N26" s="523"/>
      <c r="O26" s="532"/>
      <c r="P26" s="539"/>
      <c r="Q26" s="534"/>
      <c r="R26" s="523"/>
      <c r="S26" s="523"/>
      <c r="T26" s="523"/>
      <c r="U26" s="529"/>
    </row>
    <row r="27" spans="1:21" ht="12.75" hidden="1" x14ac:dyDescent="0.25">
      <c r="A27" s="757"/>
      <c r="B27" s="759"/>
      <c r="C27" s="541"/>
      <c r="D27" s="541"/>
      <c r="E27" s="529"/>
      <c r="F27" s="586"/>
      <c r="G27" s="529"/>
      <c r="H27" s="523"/>
      <c r="I27" s="523"/>
      <c r="J27" s="533"/>
      <c r="K27" s="523"/>
      <c r="L27" s="523"/>
      <c r="M27" s="532"/>
      <c r="N27" s="523"/>
      <c r="O27" s="532"/>
      <c r="P27" s="539">
        <f t="shared" si="1"/>
        <v>0</v>
      </c>
      <c r="Q27" s="534">
        <f t="shared" si="0"/>
        <v>0</v>
      </c>
      <c r="R27" s="523"/>
      <c r="S27" s="523"/>
      <c r="T27" s="523"/>
      <c r="U27" s="529"/>
    </row>
    <row r="28" spans="1:21" ht="12.75" hidden="1" x14ac:dyDescent="0.25">
      <c r="A28" s="757"/>
      <c r="B28" s="759"/>
      <c r="C28" s="541"/>
      <c r="D28" s="541"/>
      <c r="E28" s="529"/>
      <c r="F28" s="586"/>
      <c r="G28" s="529"/>
      <c r="H28" s="523"/>
      <c r="I28" s="523"/>
      <c r="J28" s="533"/>
      <c r="K28" s="523"/>
      <c r="L28" s="523"/>
      <c r="M28" s="532"/>
      <c r="N28" s="523"/>
      <c r="O28" s="532"/>
      <c r="P28" s="539">
        <f t="shared" si="1"/>
        <v>0</v>
      </c>
      <c r="Q28" s="534">
        <f t="shared" si="0"/>
        <v>0</v>
      </c>
      <c r="R28" s="523"/>
      <c r="S28" s="523"/>
      <c r="T28" s="523"/>
      <c r="U28" s="529"/>
    </row>
    <row r="29" spans="1:21" ht="12.75" hidden="1" x14ac:dyDescent="0.25">
      <c r="A29" s="757"/>
      <c r="B29" s="759"/>
      <c r="C29" s="541"/>
      <c r="D29" s="541"/>
      <c r="E29" s="529"/>
      <c r="F29" s="586"/>
      <c r="G29" s="529"/>
      <c r="H29" s="523"/>
      <c r="I29" s="523"/>
      <c r="J29" s="533"/>
      <c r="K29" s="523"/>
      <c r="L29" s="523"/>
      <c r="M29" s="532"/>
      <c r="N29" s="523"/>
      <c r="O29" s="532"/>
      <c r="P29" s="539">
        <f t="shared" si="1"/>
        <v>0</v>
      </c>
      <c r="Q29" s="534">
        <f t="shared" si="0"/>
        <v>0</v>
      </c>
      <c r="R29" s="523"/>
      <c r="S29" s="523"/>
      <c r="T29" s="523"/>
      <c r="U29" s="529"/>
    </row>
    <row r="30" spans="1:21" ht="12.75" hidden="1" x14ac:dyDescent="0.25">
      <c r="A30" s="757"/>
      <c r="B30" s="759"/>
      <c r="C30" s="541"/>
      <c r="D30" s="541"/>
      <c r="E30" s="529"/>
      <c r="F30" s="586"/>
      <c r="G30" s="529"/>
      <c r="H30" s="523"/>
      <c r="I30" s="523"/>
      <c r="J30" s="533"/>
      <c r="K30" s="523"/>
      <c r="L30" s="523"/>
      <c r="M30" s="532"/>
      <c r="N30" s="523"/>
      <c r="O30" s="532"/>
      <c r="P30" s="539">
        <f t="shared" si="1"/>
        <v>0</v>
      </c>
      <c r="Q30" s="534">
        <f t="shared" si="0"/>
        <v>0</v>
      </c>
      <c r="R30" s="523"/>
      <c r="S30" s="523"/>
      <c r="T30" s="523"/>
      <c r="U30" s="529"/>
    </row>
    <row r="31" spans="1:21" ht="12.75" hidden="1" x14ac:dyDescent="0.25">
      <c r="A31" s="757"/>
      <c r="B31" s="759"/>
      <c r="C31" s="541"/>
      <c r="D31" s="541"/>
      <c r="E31" s="529"/>
      <c r="F31" s="586"/>
      <c r="G31" s="529"/>
      <c r="H31" s="523"/>
      <c r="I31" s="523"/>
      <c r="J31" s="533"/>
      <c r="K31" s="523"/>
      <c r="L31" s="523"/>
      <c r="M31" s="532"/>
      <c r="N31" s="523"/>
      <c r="O31" s="532"/>
      <c r="P31" s="539">
        <f t="shared" si="1"/>
        <v>0</v>
      </c>
      <c r="Q31" s="534">
        <f t="shared" si="0"/>
        <v>0</v>
      </c>
      <c r="R31" s="523"/>
      <c r="S31" s="523"/>
      <c r="T31" s="523"/>
      <c r="U31" s="529"/>
    </row>
    <row r="32" spans="1:21" ht="12.75" hidden="1" x14ac:dyDescent="0.25">
      <c r="A32" s="757"/>
      <c r="B32" s="759"/>
      <c r="C32" s="541"/>
      <c r="D32" s="541"/>
      <c r="E32" s="529"/>
      <c r="F32" s="586"/>
      <c r="G32" s="529"/>
      <c r="H32" s="523"/>
      <c r="I32" s="523"/>
      <c r="J32" s="533"/>
      <c r="K32" s="523"/>
      <c r="L32" s="523"/>
      <c r="M32" s="532"/>
      <c r="N32" s="523"/>
      <c r="O32" s="532"/>
      <c r="P32" s="539">
        <f t="shared" si="1"/>
        <v>0</v>
      </c>
      <c r="Q32" s="534">
        <f t="shared" si="0"/>
        <v>0</v>
      </c>
      <c r="R32" s="523"/>
      <c r="S32" s="523"/>
      <c r="T32" s="523"/>
      <c r="U32" s="529"/>
    </row>
    <row r="33" spans="1:21" ht="90.75" customHeight="1" x14ac:dyDescent="0.25">
      <c r="A33" s="757"/>
      <c r="B33" s="759" t="s">
        <v>1396</v>
      </c>
      <c r="C33" s="526" t="s">
        <v>1388</v>
      </c>
      <c r="D33" s="527" t="s">
        <v>1742</v>
      </c>
      <c r="E33" s="528" t="s">
        <v>1743</v>
      </c>
      <c r="F33" s="586" t="s">
        <v>2007</v>
      </c>
      <c r="G33" s="524" t="s">
        <v>1751</v>
      </c>
      <c r="H33" s="531">
        <v>0.25</v>
      </c>
      <c r="I33" s="632">
        <f>(Q33/4)</f>
        <v>1254</v>
      </c>
      <c r="J33" s="531">
        <v>0.25</v>
      </c>
      <c r="K33" s="632">
        <f>(5016/4)</f>
        <v>1254</v>
      </c>
      <c r="L33" s="531">
        <v>0.25</v>
      </c>
      <c r="M33" s="632">
        <f>(5016/4)</f>
        <v>1254</v>
      </c>
      <c r="N33" s="531">
        <v>0.25</v>
      </c>
      <c r="O33" s="532">
        <f>(5016/4)</f>
        <v>1254</v>
      </c>
      <c r="P33" s="533">
        <f>H33+J33+L33+N33</f>
        <v>1</v>
      </c>
      <c r="Q33" s="568">
        <f>+'1. TALLERES SEMINARIOS'!D88</f>
        <v>5016</v>
      </c>
      <c r="R33" s="544" t="s">
        <v>2018</v>
      </c>
      <c r="S33" s="491" t="s">
        <v>1754</v>
      </c>
      <c r="T33" s="491" t="s">
        <v>2019</v>
      </c>
      <c r="U33" s="491" t="s">
        <v>2020</v>
      </c>
    </row>
    <row r="34" spans="1:21" ht="79.5" customHeight="1" x14ac:dyDescent="0.25">
      <c r="A34" s="757"/>
      <c r="B34" s="759"/>
      <c r="C34" s="526" t="s">
        <v>1388</v>
      </c>
      <c r="D34" s="527" t="s">
        <v>1763</v>
      </c>
      <c r="E34" s="527" t="s">
        <v>1764</v>
      </c>
      <c r="F34" s="586" t="s">
        <v>2008</v>
      </c>
      <c r="G34" s="524" t="s">
        <v>2010</v>
      </c>
      <c r="H34" s="531">
        <v>0.25</v>
      </c>
      <c r="I34" s="632">
        <f>+(Q34/4)</f>
        <v>15000</v>
      </c>
      <c r="J34" s="531">
        <v>0.25</v>
      </c>
      <c r="K34" s="632">
        <f>+(Q34/4)</f>
        <v>15000</v>
      </c>
      <c r="L34" s="531">
        <v>0.25</v>
      </c>
      <c r="M34" s="532">
        <f>+(Q34/4)</f>
        <v>15000</v>
      </c>
      <c r="N34" s="531">
        <v>0.25</v>
      </c>
      <c r="O34" s="532">
        <f>+(Q34/4)</f>
        <v>15000</v>
      </c>
      <c r="P34" s="533">
        <f>H34+J34+L34+N34</f>
        <v>1</v>
      </c>
      <c r="Q34" s="568">
        <f>+'5. ACTIVIDADES ESPECIALES'!D476</f>
        <v>60000</v>
      </c>
      <c r="R34" s="491" t="s">
        <v>1774</v>
      </c>
      <c r="S34" s="491" t="s">
        <v>1775</v>
      </c>
      <c r="T34" s="491" t="s">
        <v>1732</v>
      </c>
      <c r="U34" s="491" t="s">
        <v>1759</v>
      </c>
    </row>
    <row r="35" spans="1:21" ht="103.5" customHeight="1" x14ac:dyDescent="0.25">
      <c r="A35" s="757"/>
      <c r="B35" s="759"/>
      <c r="C35" s="526" t="s">
        <v>1389</v>
      </c>
      <c r="D35" s="545" t="s">
        <v>1747</v>
      </c>
      <c r="E35" s="528" t="s">
        <v>1748</v>
      </c>
      <c r="F35" s="586" t="s">
        <v>2009</v>
      </c>
      <c r="G35" s="508" t="s">
        <v>1753</v>
      </c>
      <c r="H35" s="531">
        <v>0.25</v>
      </c>
      <c r="I35" s="523"/>
      <c r="J35" s="531">
        <v>0.25</v>
      </c>
      <c r="K35" s="523"/>
      <c r="L35" s="531">
        <v>0.25</v>
      </c>
      <c r="M35" s="532"/>
      <c r="N35" s="531">
        <v>0.25</v>
      </c>
      <c r="O35" s="532"/>
      <c r="P35" s="533">
        <f t="shared" si="1"/>
        <v>1</v>
      </c>
      <c r="Q35" s="534">
        <f t="shared" si="0"/>
        <v>0</v>
      </c>
      <c r="R35" s="491" t="s">
        <v>2021</v>
      </c>
      <c r="S35" s="491" t="s">
        <v>2022</v>
      </c>
      <c r="T35" s="491" t="s">
        <v>2023</v>
      </c>
      <c r="U35" s="526" t="s">
        <v>2024</v>
      </c>
    </row>
    <row r="36" spans="1:21" ht="96" customHeight="1" x14ac:dyDescent="0.25">
      <c r="A36" s="757"/>
      <c r="B36" s="759"/>
      <c r="C36" s="526" t="s">
        <v>1390</v>
      </c>
      <c r="D36" s="546" t="s">
        <v>1765</v>
      </c>
      <c r="E36" s="527" t="s">
        <v>1766</v>
      </c>
      <c r="F36" s="586" t="s">
        <v>2011</v>
      </c>
      <c r="G36" s="524" t="s">
        <v>1767</v>
      </c>
      <c r="H36" s="531">
        <v>0.25</v>
      </c>
      <c r="I36" s="523">
        <f>(Q36/4)</f>
        <v>5000</v>
      </c>
      <c r="J36" s="531">
        <v>0.25</v>
      </c>
      <c r="K36" s="523">
        <f>(Q36/4)</f>
        <v>5000</v>
      </c>
      <c r="L36" s="531">
        <v>0.25</v>
      </c>
      <c r="M36" s="532">
        <f>(Q36/4)</f>
        <v>5000</v>
      </c>
      <c r="N36" s="531">
        <v>0.25</v>
      </c>
      <c r="O36" s="532">
        <f>(Q36/4)</f>
        <v>5000</v>
      </c>
      <c r="P36" s="533">
        <f t="shared" si="1"/>
        <v>1</v>
      </c>
      <c r="Q36" s="534">
        <f>+'5. ACTIVIDADES ESPECIALES'!D26</f>
        <v>20000</v>
      </c>
      <c r="R36" s="491" t="s">
        <v>1776</v>
      </c>
      <c r="S36" s="491" t="s">
        <v>1777</v>
      </c>
      <c r="T36" s="547" t="s">
        <v>1760</v>
      </c>
      <c r="U36" s="491" t="s">
        <v>1759</v>
      </c>
    </row>
    <row r="37" spans="1:21" ht="15.75" x14ac:dyDescent="0.25">
      <c r="A37" s="275"/>
      <c r="B37" s="276"/>
      <c r="C37" s="275" t="s">
        <v>1397</v>
      </c>
      <c r="D37" s="276"/>
      <c r="E37" s="276"/>
      <c r="F37" s="276"/>
      <c r="G37" s="277"/>
      <c r="H37" s="240">
        <f t="shared" ref="H37:Q37" si="2">SUM(H8:H36)</f>
        <v>1.75</v>
      </c>
      <c r="I37" s="240">
        <f t="shared" si="2"/>
        <v>50004</v>
      </c>
      <c r="J37" s="240">
        <f t="shared" si="2"/>
        <v>2.25</v>
      </c>
      <c r="K37" s="240">
        <f t="shared" si="2"/>
        <v>150904</v>
      </c>
      <c r="L37" s="240">
        <f t="shared" si="2"/>
        <v>2.25</v>
      </c>
      <c r="M37" s="240">
        <f t="shared" si="2"/>
        <v>150904</v>
      </c>
      <c r="N37" s="240">
        <f t="shared" si="2"/>
        <v>2.75</v>
      </c>
      <c r="O37" s="240">
        <f t="shared" si="2"/>
        <v>60700</v>
      </c>
      <c r="P37" s="240">
        <f t="shared" si="2"/>
        <v>9</v>
      </c>
      <c r="Q37" s="240">
        <f t="shared" si="2"/>
        <v>432511.83333333331</v>
      </c>
      <c r="R37" s="241"/>
      <c r="S37" s="241"/>
      <c r="T37" s="241"/>
      <c r="U37" s="241"/>
    </row>
    <row r="38" spans="1:21" ht="15.75" x14ac:dyDescent="0.25">
      <c r="A38" s="242"/>
      <c r="B38" s="243"/>
      <c r="C38" s="243"/>
      <c r="D38" s="243"/>
      <c r="E38" s="243"/>
      <c r="F38" s="244"/>
      <c r="G38" s="243"/>
      <c r="H38" s="243"/>
      <c r="I38" s="243"/>
      <c r="J38" s="243"/>
      <c r="K38" s="243"/>
      <c r="L38" s="243"/>
      <c r="M38" s="243"/>
      <c r="N38" s="243"/>
      <c r="O38" s="243"/>
      <c r="P38" s="355"/>
      <c r="Q38" s="355"/>
      <c r="R38" s="243"/>
      <c r="S38" s="243"/>
      <c r="T38" s="243"/>
      <c r="U38" s="243"/>
    </row>
    <row r="39" spans="1:21" ht="15.75" x14ac:dyDescent="0.25">
      <c r="A39" s="242"/>
      <c r="B39" s="243"/>
      <c r="C39" s="243"/>
      <c r="D39" s="243"/>
      <c r="E39" s="243"/>
      <c r="F39" s="244"/>
      <c r="G39" s="243"/>
      <c r="H39" s="243"/>
      <c r="I39" s="243"/>
      <c r="J39" s="243"/>
      <c r="K39" s="243"/>
      <c r="L39" s="243"/>
      <c r="M39" s="243"/>
      <c r="N39" s="243"/>
      <c r="O39" s="243"/>
      <c r="P39" s="355"/>
      <c r="Q39" s="355"/>
      <c r="R39" s="243"/>
      <c r="S39" s="243"/>
      <c r="T39" s="243"/>
      <c r="U39" s="243"/>
    </row>
    <row r="40" spans="1:21" ht="15.75" x14ac:dyDescent="0.25">
      <c r="A40" s="242"/>
      <c r="B40" s="243"/>
      <c r="C40" s="243"/>
      <c r="D40" s="243"/>
      <c r="E40" s="243"/>
      <c r="F40" s="244"/>
      <c r="G40" s="243"/>
      <c r="H40" s="243"/>
      <c r="I40" s="243"/>
      <c r="J40" s="243"/>
      <c r="K40" s="243"/>
      <c r="L40" s="243"/>
      <c r="M40" s="243"/>
      <c r="N40" s="243"/>
      <c r="O40" s="243"/>
      <c r="P40" s="355"/>
      <c r="Q40" s="355"/>
      <c r="R40" s="243"/>
      <c r="S40" s="243"/>
      <c r="T40" s="243"/>
      <c r="U40" s="243"/>
    </row>
    <row r="41" spans="1:21" ht="15.75" x14ac:dyDescent="0.25">
      <c r="A41" s="242"/>
      <c r="B41" s="243"/>
      <c r="C41" s="243"/>
      <c r="D41" s="243"/>
      <c r="E41" s="243"/>
      <c r="F41" s="244"/>
      <c r="G41" s="243"/>
      <c r="H41" s="243"/>
      <c r="I41" s="243"/>
      <c r="J41" s="243"/>
      <c r="K41" s="243"/>
      <c r="L41" s="243"/>
      <c r="M41" s="243"/>
      <c r="N41" s="243"/>
      <c r="O41" s="243"/>
      <c r="P41" s="355"/>
      <c r="Q41" s="355"/>
      <c r="R41" s="243"/>
      <c r="S41" s="243"/>
      <c r="T41" s="243"/>
      <c r="U41" s="243"/>
    </row>
    <row r="42" spans="1:21" ht="15.75" x14ac:dyDescent="0.25">
      <c r="A42" s="242"/>
      <c r="B42" s="243"/>
      <c r="C42" s="243"/>
      <c r="D42" s="243"/>
      <c r="E42" s="243"/>
      <c r="F42" s="244"/>
      <c r="G42" s="243"/>
      <c r="H42" s="243"/>
      <c r="I42" s="243"/>
      <c r="J42" s="243"/>
      <c r="K42" s="243"/>
      <c r="L42" s="243"/>
      <c r="M42" s="243"/>
      <c r="N42" s="243"/>
      <c r="O42" s="243"/>
      <c r="P42" s="355"/>
      <c r="Q42" s="355"/>
      <c r="R42" s="243"/>
      <c r="S42" s="243"/>
      <c r="T42" s="243"/>
      <c r="U42" s="243"/>
    </row>
    <row r="43" spans="1:21" ht="15.75" x14ac:dyDescent="0.25">
      <c r="A43" s="242"/>
      <c r="B43" s="243"/>
      <c r="C43" s="243"/>
      <c r="D43" s="243"/>
      <c r="E43" s="243"/>
      <c r="F43" s="244"/>
      <c r="G43" s="243"/>
      <c r="H43" s="243"/>
      <c r="I43" s="243"/>
      <c r="J43" s="243"/>
      <c r="K43" s="243"/>
      <c r="L43" s="243"/>
      <c r="M43" s="243"/>
      <c r="N43" s="243"/>
      <c r="O43" s="243"/>
      <c r="P43" s="355"/>
      <c r="Q43" s="355"/>
      <c r="R43" s="243"/>
      <c r="S43" s="243"/>
      <c r="T43" s="243"/>
      <c r="U43" s="243"/>
    </row>
    <row r="44" spans="1:21" ht="15" x14ac:dyDescent="0.25">
      <c r="C44" s="459"/>
    </row>
    <row r="56" spans="1:6" x14ac:dyDescent="0.25">
      <c r="A56" s="238"/>
      <c r="F56" s="238"/>
    </row>
    <row r="57" spans="1:6" x14ac:dyDescent="0.25">
      <c r="A57" s="238"/>
      <c r="F57" s="238"/>
    </row>
    <row r="58" spans="1:6" x14ac:dyDescent="0.25">
      <c r="A58" s="238"/>
      <c r="F58" s="238"/>
    </row>
    <row r="59" spans="1:6" x14ac:dyDescent="0.25">
      <c r="A59" s="238"/>
      <c r="F59" s="238"/>
    </row>
    <row r="60" spans="1:6" x14ac:dyDescent="0.25">
      <c r="A60" s="238"/>
      <c r="F60" s="238"/>
    </row>
    <row r="61" spans="1:6" x14ac:dyDescent="0.25">
      <c r="A61" s="238"/>
      <c r="F61" s="238"/>
    </row>
    <row r="62" spans="1:6" x14ac:dyDescent="0.25">
      <c r="A62" s="238"/>
      <c r="F62" s="238"/>
    </row>
    <row r="63" spans="1:6" x14ac:dyDescent="0.25">
      <c r="A63" s="238"/>
      <c r="F63" s="238"/>
    </row>
    <row r="64" spans="1:6" x14ac:dyDescent="0.25">
      <c r="A64" s="238"/>
      <c r="F64" s="238"/>
    </row>
    <row r="65" spans="1:6" x14ac:dyDescent="0.25">
      <c r="A65" s="238"/>
      <c r="F65" s="238"/>
    </row>
    <row r="66" spans="1:6" x14ac:dyDescent="0.25">
      <c r="A66" s="238"/>
      <c r="F66" s="238"/>
    </row>
    <row r="67" spans="1:6" x14ac:dyDescent="0.25">
      <c r="A67" s="238"/>
      <c r="F67" s="238"/>
    </row>
    <row r="68" spans="1:6" x14ac:dyDescent="0.25">
      <c r="A68" s="238"/>
      <c r="F68" s="238"/>
    </row>
    <row r="69" spans="1:6" x14ac:dyDescent="0.25">
      <c r="A69" s="238"/>
      <c r="F69" s="238"/>
    </row>
    <row r="70" spans="1:6" x14ac:dyDescent="0.25">
      <c r="A70" s="238"/>
      <c r="F70" s="238"/>
    </row>
    <row r="71" spans="1:6" x14ac:dyDescent="0.25">
      <c r="A71" s="238"/>
      <c r="F71" s="238"/>
    </row>
    <row r="72" spans="1:6" x14ac:dyDescent="0.25">
      <c r="A72" s="238"/>
      <c r="F72" s="238"/>
    </row>
    <row r="73" spans="1:6" x14ac:dyDescent="0.25">
      <c r="A73" s="238"/>
      <c r="F73" s="238"/>
    </row>
    <row r="74" spans="1:6" x14ac:dyDescent="0.25">
      <c r="A74" s="238"/>
      <c r="F74" s="238"/>
    </row>
    <row r="75" spans="1:6" x14ac:dyDescent="0.25">
      <c r="A75" s="238"/>
      <c r="F75" s="238"/>
    </row>
    <row r="76" spans="1:6" x14ac:dyDescent="0.25">
      <c r="A76" s="238"/>
      <c r="F76" s="238"/>
    </row>
    <row r="77" spans="1:6" x14ac:dyDescent="0.25">
      <c r="A77" s="238"/>
      <c r="F77" s="238"/>
    </row>
    <row r="78" spans="1:6" x14ac:dyDescent="0.25">
      <c r="A78" s="238"/>
      <c r="F78" s="238"/>
    </row>
    <row r="79" spans="1:6" x14ac:dyDescent="0.25">
      <c r="A79" s="238"/>
      <c r="F79" s="238"/>
    </row>
    <row r="80" spans="1:6" x14ac:dyDescent="0.25">
      <c r="A80" s="238"/>
      <c r="F80" s="238"/>
    </row>
    <row r="81" spans="1:6" x14ac:dyDescent="0.25">
      <c r="A81" s="238"/>
      <c r="F81" s="238"/>
    </row>
    <row r="82" spans="1:6" x14ac:dyDescent="0.25">
      <c r="A82" s="238"/>
      <c r="F82" s="238"/>
    </row>
    <row r="83" spans="1:6" x14ac:dyDescent="0.25">
      <c r="A83" s="238"/>
      <c r="F83" s="238"/>
    </row>
    <row r="84" spans="1:6" x14ac:dyDescent="0.25">
      <c r="A84" s="238"/>
      <c r="F84" s="238"/>
    </row>
    <row r="85" spans="1:6" x14ac:dyDescent="0.25">
      <c r="A85" s="238"/>
      <c r="F85" s="238"/>
    </row>
    <row r="86" spans="1:6" x14ac:dyDescent="0.25">
      <c r="A86" s="238"/>
      <c r="F86" s="238"/>
    </row>
    <row r="87" spans="1:6" x14ac:dyDescent="0.25">
      <c r="A87" s="238"/>
      <c r="F87" s="238"/>
    </row>
    <row r="88" spans="1:6" x14ac:dyDescent="0.25">
      <c r="A88" s="238"/>
      <c r="F88" s="238"/>
    </row>
    <row r="89" spans="1:6" x14ac:dyDescent="0.25">
      <c r="A89" s="238"/>
      <c r="F89" s="238"/>
    </row>
    <row r="90" spans="1:6" x14ac:dyDescent="0.25">
      <c r="A90" s="238"/>
      <c r="F90" s="238"/>
    </row>
    <row r="91" spans="1:6" x14ac:dyDescent="0.25">
      <c r="A91" s="238"/>
      <c r="F91" s="238"/>
    </row>
    <row r="92" spans="1:6" x14ac:dyDescent="0.25">
      <c r="A92" s="238"/>
      <c r="F92" s="238"/>
    </row>
    <row r="93" spans="1:6" x14ac:dyDescent="0.25">
      <c r="A93" s="238"/>
      <c r="F93" s="238"/>
    </row>
    <row r="94" spans="1:6" x14ac:dyDescent="0.25">
      <c r="A94" s="238"/>
      <c r="F94" s="238"/>
    </row>
    <row r="95" spans="1:6" x14ac:dyDescent="0.25">
      <c r="A95" s="238"/>
      <c r="F95" s="238"/>
    </row>
    <row r="96" spans="1:6" x14ac:dyDescent="0.25">
      <c r="A96" s="238"/>
      <c r="F96" s="238"/>
    </row>
    <row r="97" spans="1:6" x14ac:dyDescent="0.25">
      <c r="A97" s="238"/>
      <c r="F97" s="238"/>
    </row>
    <row r="98" spans="1:6" x14ac:dyDescent="0.25">
      <c r="A98" s="238"/>
      <c r="F98" s="238"/>
    </row>
    <row r="99" spans="1:6" x14ac:dyDescent="0.25">
      <c r="A99" s="238"/>
      <c r="F99" s="238"/>
    </row>
    <row r="100" spans="1:6" x14ac:dyDescent="0.25">
      <c r="A100" s="238"/>
      <c r="F100" s="238"/>
    </row>
    <row r="101" spans="1:6" x14ac:dyDescent="0.25">
      <c r="A101" s="238"/>
      <c r="F101" s="238"/>
    </row>
    <row r="102" spans="1:6" x14ac:dyDescent="0.25">
      <c r="A102" s="238"/>
      <c r="F102" s="238"/>
    </row>
    <row r="103" spans="1:6" x14ac:dyDescent="0.25">
      <c r="A103" s="238"/>
      <c r="F103" s="238"/>
    </row>
    <row r="104" spans="1:6" x14ac:dyDescent="0.25">
      <c r="A104" s="238"/>
      <c r="F104" s="238"/>
    </row>
    <row r="105" spans="1:6" x14ac:dyDescent="0.25">
      <c r="A105" s="238"/>
      <c r="F105" s="238"/>
    </row>
    <row r="106" spans="1:6" x14ac:dyDescent="0.25">
      <c r="A106" s="238"/>
      <c r="F106" s="238"/>
    </row>
    <row r="107" spans="1:6" x14ac:dyDescent="0.25">
      <c r="A107" s="238"/>
      <c r="F107" s="238"/>
    </row>
    <row r="108" spans="1:6" x14ac:dyDescent="0.25">
      <c r="A108" s="238"/>
      <c r="F108" s="238"/>
    </row>
    <row r="109" spans="1:6" x14ac:dyDescent="0.25">
      <c r="A109" s="238"/>
      <c r="F109" s="238"/>
    </row>
    <row r="110" spans="1:6" x14ac:dyDescent="0.25">
      <c r="A110" s="238"/>
      <c r="F110" s="238"/>
    </row>
    <row r="111" spans="1:6" x14ac:dyDescent="0.25">
      <c r="A111" s="238"/>
      <c r="F111" s="238"/>
    </row>
    <row r="112" spans="1:6" x14ac:dyDescent="0.25">
      <c r="A112" s="238"/>
      <c r="F112" s="238"/>
    </row>
    <row r="113" spans="1:6" x14ac:dyDescent="0.25">
      <c r="A113" s="238"/>
      <c r="F113" s="238"/>
    </row>
    <row r="114" spans="1:6" x14ac:dyDescent="0.25">
      <c r="A114" s="238"/>
      <c r="F114" s="238"/>
    </row>
    <row r="115" spans="1:6" x14ac:dyDescent="0.25">
      <c r="A115" s="238"/>
      <c r="F115" s="238"/>
    </row>
    <row r="116" spans="1:6" x14ac:dyDescent="0.25">
      <c r="A116" s="238"/>
      <c r="F116" s="238"/>
    </row>
    <row r="117" spans="1:6" x14ac:dyDescent="0.25">
      <c r="A117" s="238"/>
      <c r="F117" s="238"/>
    </row>
    <row r="118" spans="1:6" x14ac:dyDescent="0.25">
      <c r="A118" s="238"/>
      <c r="F118" s="238"/>
    </row>
    <row r="119" spans="1:6" x14ac:dyDescent="0.25">
      <c r="A119" s="238"/>
      <c r="F119" s="238"/>
    </row>
    <row r="120" spans="1:6" x14ac:dyDescent="0.25">
      <c r="A120" s="238"/>
      <c r="F120" s="238"/>
    </row>
    <row r="121" spans="1:6" x14ac:dyDescent="0.25">
      <c r="A121" s="238"/>
      <c r="F121" s="238"/>
    </row>
    <row r="122" spans="1:6" x14ac:dyDescent="0.25">
      <c r="A122" s="238"/>
      <c r="F122" s="238"/>
    </row>
    <row r="123" spans="1:6" x14ac:dyDescent="0.25">
      <c r="A123" s="238"/>
      <c r="F123" s="238"/>
    </row>
    <row r="124" spans="1:6" x14ac:dyDescent="0.25">
      <c r="A124" s="238"/>
      <c r="F124" s="238"/>
    </row>
  </sheetData>
  <mergeCells count="23">
    <mergeCell ref="A8:A36"/>
    <mergeCell ref="B11:B13"/>
    <mergeCell ref="C4:C6"/>
    <mergeCell ref="B8:B10"/>
    <mergeCell ref="B14:B21"/>
    <mergeCell ref="B22:B32"/>
    <mergeCell ref="B33:B3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3:C36">
      <formula1>$AB$1:$AD$1</formula1>
    </dataValidation>
    <dataValidation type="list" allowBlank="1" showInputMessage="1" showErrorMessage="1" sqref="C14:C21">
      <formula1>$X$1</formula1>
    </dataValidation>
    <dataValidation type="list" allowBlank="1" showInputMessage="1" showErrorMessage="1" sqref="C22:C32">
      <formula1>$Z$1</formula1>
    </dataValidation>
    <dataValidation type="list" allowBlank="1" showInputMessage="1" showErrorMessage="1" sqref="C8:C10">
      <formula1>$L$1:$O$1</formula1>
    </dataValidation>
    <dataValidation type="list" allowBlank="1" showInputMessage="1" showErrorMessage="1" sqref="C11:C13">
      <formula1>$Q$1:$V$1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5"/>
  <sheetViews>
    <sheetView showGridLines="0" topLeftCell="F1" zoomScale="80" zoomScaleNormal="80" workbookViewId="0">
      <pane ySplit="8" topLeftCell="A11" activePane="bottomLeft" state="frozen"/>
      <selection activeCell="A7" sqref="A7"/>
      <selection pane="bottomLeft" activeCell="Q12" sqref="Q12"/>
    </sheetView>
  </sheetViews>
  <sheetFormatPr baseColWidth="10" defaultColWidth="11.42578125" defaultRowHeight="12.75" x14ac:dyDescent="0.25"/>
  <cols>
    <col min="1" max="1" width="33.140625" style="247" customWidth="1"/>
    <col min="2" max="2" width="38.5703125" style="247" customWidth="1"/>
    <col min="3" max="3" width="41" style="247" customWidth="1"/>
    <col min="4" max="4" width="44.42578125" style="247" customWidth="1"/>
    <col min="5" max="5" width="42.85546875" style="247" customWidth="1"/>
    <col min="6" max="6" width="27.42578125" style="246" customWidth="1"/>
    <col min="7" max="7" width="52.7109375" style="247" customWidth="1"/>
    <col min="8" max="8" width="15.28515625" style="247" customWidth="1"/>
    <col min="9" max="9" width="16" style="247" customWidth="1"/>
    <col min="10" max="10" width="15.28515625" style="247" customWidth="1"/>
    <col min="11" max="11" width="18.5703125" style="247" customWidth="1"/>
    <col min="12" max="12" width="15.28515625" style="247" customWidth="1"/>
    <col min="13" max="13" width="15.85546875" style="247" customWidth="1"/>
    <col min="14" max="14" width="15.28515625" style="247" customWidth="1"/>
    <col min="15" max="15" width="15" style="247" customWidth="1"/>
    <col min="16" max="16" width="15.28515625" style="247" customWidth="1"/>
    <col min="17" max="17" width="17" style="247" bestFit="1" customWidth="1"/>
    <col min="18" max="18" width="38.7109375" style="247" customWidth="1"/>
    <col min="19" max="19" width="31.28515625" style="245" customWidth="1"/>
    <col min="20" max="20" width="19.140625" style="245" customWidth="1"/>
    <col min="21" max="21" width="28.42578125" style="247" customWidth="1"/>
    <col min="22" max="16384" width="11.42578125" style="247"/>
  </cols>
  <sheetData>
    <row r="1" spans="1:44" ht="18.75" customHeight="1" x14ac:dyDescent="0.25">
      <c r="F1" s="272"/>
      <c r="H1" s="267" t="s">
        <v>1398</v>
      </c>
      <c r="J1" s="267"/>
      <c r="K1" s="267"/>
      <c r="L1" s="267"/>
      <c r="M1" s="461" t="s">
        <v>1399</v>
      </c>
      <c r="N1" s="461" t="s">
        <v>1400</v>
      </c>
      <c r="O1" s="461" t="s">
        <v>1401</v>
      </c>
      <c r="P1" s="461" t="s">
        <v>1402</v>
      </c>
      <c r="Q1" s="461" t="s">
        <v>1403</v>
      </c>
      <c r="R1" s="461" t="s">
        <v>1404</v>
      </c>
      <c r="S1" s="461" t="s">
        <v>1405</v>
      </c>
      <c r="T1" s="461" t="s">
        <v>1406</v>
      </c>
      <c r="U1" s="461" t="s">
        <v>1407</v>
      </c>
      <c r="V1" s="461" t="s">
        <v>1408</v>
      </c>
      <c r="W1" s="461" t="s">
        <v>1409</v>
      </c>
      <c r="X1" s="461" t="s">
        <v>1410</v>
      </c>
      <c r="Y1" s="461" t="s">
        <v>1411</v>
      </c>
      <c r="Z1" s="461" t="s">
        <v>1412</v>
      </c>
      <c r="AA1" s="461" t="s">
        <v>1413</v>
      </c>
      <c r="AB1" s="461" t="s">
        <v>1414</v>
      </c>
      <c r="AC1" s="461" t="s">
        <v>1415</v>
      </c>
      <c r="AD1" s="461" t="s">
        <v>1416</v>
      </c>
      <c r="AE1" s="461" t="s">
        <v>1417</v>
      </c>
      <c r="AF1" s="461" t="s">
        <v>1418</v>
      </c>
      <c r="AG1" s="461" t="s">
        <v>1419</v>
      </c>
      <c r="AH1" s="461" t="s">
        <v>1420</v>
      </c>
      <c r="AI1" s="461" t="s">
        <v>1421</v>
      </c>
      <c r="AJ1" s="461" t="s">
        <v>1422</v>
      </c>
      <c r="AK1" s="461" t="s">
        <v>1423</v>
      </c>
      <c r="AL1" s="461" t="s">
        <v>1424</v>
      </c>
      <c r="AM1" s="461" t="s">
        <v>1425</v>
      </c>
      <c r="AN1" s="461" t="s">
        <v>1426</v>
      </c>
      <c r="AO1" s="461" t="s">
        <v>1427</v>
      </c>
      <c r="AP1" s="461" t="s">
        <v>1428</v>
      </c>
      <c r="AQ1" s="461" t="s">
        <v>1429</v>
      </c>
      <c r="AR1" s="461"/>
    </row>
    <row r="2" spans="1:44" ht="18.75" x14ac:dyDescent="0.25">
      <c r="A2" s="253" t="s">
        <v>1430</v>
      </c>
      <c r="F2" s="272"/>
      <c r="H2" s="267"/>
      <c r="J2" s="267"/>
      <c r="K2" s="267"/>
      <c r="L2" s="267"/>
      <c r="M2" s="267"/>
      <c r="N2" s="267"/>
      <c r="O2" s="267"/>
      <c r="P2" s="267"/>
      <c r="Q2" s="267"/>
      <c r="R2" s="267"/>
      <c r="S2" s="267"/>
      <c r="T2" s="267"/>
      <c r="U2" s="267"/>
      <c r="V2" s="267"/>
      <c r="W2" s="267"/>
      <c r="X2" s="267"/>
      <c r="Y2" s="267"/>
      <c r="Z2" s="267"/>
      <c r="AA2" s="267"/>
    </row>
    <row r="3" spans="1:44" ht="13.5" customHeight="1" x14ac:dyDescent="0.25">
      <c r="A3" s="344" t="s">
        <v>1431</v>
      </c>
      <c r="F3" s="272"/>
      <c r="H3" s="267"/>
      <c r="J3" s="267"/>
      <c r="K3" s="267"/>
      <c r="L3" s="267"/>
      <c r="M3" s="267"/>
      <c r="N3" s="267"/>
      <c r="O3" s="267"/>
      <c r="P3" s="267"/>
      <c r="Q3" s="267"/>
      <c r="R3" s="267"/>
      <c r="S3" s="267"/>
      <c r="T3" s="267"/>
      <c r="U3" s="267"/>
      <c r="V3" s="267"/>
      <c r="W3" s="267"/>
      <c r="X3" s="267"/>
      <c r="Y3" s="267"/>
      <c r="Z3" s="267"/>
      <c r="AA3" s="267"/>
    </row>
    <row r="4" spans="1:44" ht="13.5" customHeight="1" x14ac:dyDescent="0.25">
      <c r="A4" s="344" t="s">
        <v>1432</v>
      </c>
      <c r="F4" s="272"/>
      <c r="H4" s="267"/>
      <c r="J4" s="267"/>
      <c r="K4" s="267"/>
      <c r="L4" s="267"/>
      <c r="M4" s="267"/>
      <c r="N4" s="267"/>
      <c r="O4" s="267"/>
      <c r="P4" s="267"/>
      <c r="Q4" s="267"/>
      <c r="R4" s="267"/>
      <c r="S4" s="267"/>
      <c r="T4" s="267"/>
      <c r="U4" s="267"/>
      <c r="V4" s="267"/>
      <c r="W4" s="267"/>
      <c r="X4" s="267"/>
      <c r="Y4" s="267"/>
      <c r="Z4" s="267"/>
      <c r="AA4" s="267"/>
    </row>
    <row r="5" spans="1:44" ht="13.5" customHeight="1" x14ac:dyDescent="0.25">
      <c r="A5" s="344" t="s">
        <v>1433</v>
      </c>
      <c r="B5" s="253"/>
      <c r="C5" s="253"/>
      <c r="D5" s="253"/>
      <c r="E5" s="253"/>
      <c r="F5" s="234"/>
      <c r="G5" s="253"/>
      <c r="H5" s="253"/>
      <c r="I5" s="253"/>
      <c r="J5" s="253"/>
      <c r="K5" s="253"/>
      <c r="L5" s="253"/>
      <c r="M5" s="253"/>
      <c r="N5" s="253"/>
      <c r="O5" s="253"/>
      <c r="P5" s="253"/>
      <c r="Q5" s="253"/>
      <c r="R5" s="253"/>
      <c r="S5" s="253"/>
      <c r="T5" s="253"/>
      <c r="U5" s="253"/>
    </row>
    <row r="6" spans="1:44" s="65" customFormat="1" ht="23.25" customHeight="1" x14ac:dyDescent="0.25">
      <c r="A6" s="737" t="s">
        <v>1353</v>
      </c>
      <c r="B6" s="736" t="s">
        <v>1354</v>
      </c>
      <c r="C6" s="739" t="s">
        <v>1355</v>
      </c>
      <c r="D6" s="739" t="s">
        <v>1356</v>
      </c>
      <c r="E6" s="739" t="s">
        <v>1357</v>
      </c>
      <c r="F6" s="739" t="s">
        <v>1309</v>
      </c>
      <c r="G6" s="739" t="s">
        <v>1358</v>
      </c>
      <c r="H6" s="742" t="s">
        <v>1359</v>
      </c>
      <c r="I6" s="748"/>
      <c r="J6" s="748"/>
      <c r="K6" s="748"/>
      <c r="L6" s="748"/>
      <c r="M6" s="748"/>
      <c r="N6" s="748"/>
      <c r="O6" s="743"/>
      <c r="P6" s="744" t="s">
        <v>1360</v>
      </c>
      <c r="Q6" s="745"/>
      <c r="R6" s="736" t="s">
        <v>1361</v>
      </c>
      <c r="S6" s="736" t="s">
        <v>1362</v>
      </c>
      <c r="T6" s="736" t="s">
        <v>1363</v>
      </c>
      <c r="U6" s="733" t="s">
        <v>1364</v>
      </c>
    </row>
    <row r="7" spans="1:44" s="65" customFormat="1" ht="15" customHeight="1" x14ac:dyDescent="0.25">
      <c r="A7" s="737"/>
      <c r="B7" s="737"/>
      <c r="C7" s="740"/>
      <c r="D7" s="740"/>
      <c r="E7" s="740"/>
      <c r="F7" s="740"/>
      <c r="G7" s="740"/>
      <c r="H7" s="742" t="s">
        <v>1365</v>
      </c>
      <c r="I7" s="743"/>
      <c r="J7" s="742" t="s">
        <v>1366</v>
      </c>
      <c r="K7" s="743"/>
      <c r="L7" s="742" t="s">
        <v>1367</v>
      </c>
      <c r="M7" s="743"/>
      <c r="N7" s="742" t="s">
        <v>1368</v>
      </c>
      <c r="O7" s="743"/>
      <c r="P7" s="746"/>
      <c r="Q7" s="747"/>
      <c r="R7" s="737"/>
      <c r="S7" s="737"/>
      <c r="T7" s="737"/>
      <c r="U7" s="734"/>
    </row>
    <row r="8" spans="1:44" s="65" customFormat="1" ht="24" customHeight="1" x14ac:dyDescent="0.25">
      <c r="A8" s="738"/>
      <c r="B8" s="738"/>
      <c r="C8" s="741"/>
      <c r="D8" s="741"/>
      <c r="E8" s="741"/>
      <c r="F8" s="741"/>
      <c r="G8" s="741"/>
      <c r="H8" s="404" t="s">
        <v>1369</v>
      </c>
      <c r="I8" s="404" t="s">
        <v>35</v>
      </c>
      <c r="J8" s="404" t="s">
        <v>1369</v>
      </c>
      <c r="K8" s="404" t="s">
        <v>35</v>
      </c>
      <c r="L8" s="404" t="s">
        <v>1369</v>
      </c>
      <c r="M8" s="404" t="s">
        <v>35</v>
      </c>
      <c r="N8" s="404" t="s">
        <v>1369</v>
      </c>
      <c r="O8" s="404" t="s">
        <v>35</v>
      </c>
      <c r="P8" s="404" t="s">
        <v>1369</v>
      </c>
      <c r="Q8" s="404" t="s">
        <v>35</v>
      </c>
      <c r="R8" s="738"/>
      <c r="S8" s="738"/>
      <c r="T8" s="738"/>
      <c r="U8" s="735"/>
    </row>
    <row r="9" spans="1:44" ht="15.75" customHeight="1" x14ac:dyDescent="0.25">
      <c r="A9" s="405"/>
      <c r="B9" s="406"/>
      <c r="C9" s="407"/>
      <c r="D9" s="407"/>
      <c r="E9" s="407"/>
      <c r="F9" s="408"/>
      <c r="G9" s="407"/>
      <c r="H9" s="409"/>
      <c r="I9" s="409"/>
      <c r="J9" s="409"/>
      <c r="K9" s="409"/>
      <c r="L9" s="409"/>
      <c r="M9" s="409"/>
      <c r="N9" s="409"/>
      <c r="O9" s="409"/>
      <c r="P9" s="409"/>
      <c r="Q9" s="409"/>
      <c r="R9" s="410"/>
      <c r="S9" s="410"/>
      <c r="T9" s="410"/>
      <c r="U9" s="411"/>
    </row>
    <row r="10" spans="1:44" ht="111" customHeight="1" x14ac:dyDescent="0.25">
      <c r="A10" s="756" t="s">
        <v>1434</v>
      </c>
      <c r="B10" s="762" t="s">
        <v>1435</v>
      </c>
      <c r="C10" s="526" t="s">
        <v>1399</v>
      </c>
      <c r="D10" s="526" t="s">
        <v>1788</v>
      </c>
      <c r="E10" s="491" t="s">
        <v>1789</v>
      </c>
      <c r="F10" s="290" t="s">
        <v>1790</v>
      </c>
      <c r="G10" s="526" t="s">
        <v>1791</v>
      </c>
      <c r="H10" s="486">
        <v>0.25</v>
      </c>
      <c r="I10" s="633">
        <f>+(Q10/4)</f>
        <v>47106.5</v>
      </c>
      <c r="J10" s="549">
        <v>0.25</v>
      </c>
      <c r="K10" s="633">
        <f>+(Q10/4)</f>
        <v>47106.5</v>
      </c>
      <c r="L10" s="549">
        <v>0.25</v>
      </c>
      <c r="M10" s="633">
        <f>+(Q10/4)</f>
        <v>47106.5</v>
      </c>
      <c r="N10" s="549">
        <v>0.25</v>
      </c>
      <c r="O10" s="633">
        <f>+(Q10/4)</f>
        <v>47106.5</v>
      </c>
      <c r="P10" s="550">
        <v>1</v>
      </c>
      <c r="Q10" s="696">
        <f>+'1. TALLERES SEMINARIOS'!D58+'1. TALLERES SEMINARIOS'!D104+'1. TALLERES SEMINARIOS'!D118+'1. TALLERES SEMINARIOS'!D149+'1. TALLERES SEMINARIOS'!D244</f>
        <v>188426</v>
      </c>
      <c r="R10" s="552" t="s">
        <v>1792</v>
      </c>
      <c r="S10" s="491" t="s">
        <v>1793</v>
      </c>
      <c r="T10" s="530" t="s">
        <v>1729</v>
      </c>
      <c r="U10" s="491" t="s">
        <v>1794</v>
      </c>
    </row>
    <row r="11" spans="1:44" ht="69" customHeight="1" x14ac:dyDescent="0.25">
      <c r="A11" s="757"/>
      <c r="B11" s="762"/>
      <c r="C11" s="526" t="s">
        <v>1400</v>
      </c>
      <c r="D11" s="526" t="s">
        <v>1795</v>
      </c>
      <c r="E11" s="491" t="s">
        <v>1797</v>
      </c>
      <c r="F11" s="290" t="s">
        <v>1796</v>
      </c>
      <c r="G11" s="526" t="s">
        <v>1798</v>
      </c>
      <c r="H11" s="486">
        <v>0.25</v>
      </c>
      <c r="I11" s="633">
        <f>+(Q11/4)</f>
        <v>5869.166666666667</v>
      </c>
      <c r="J11" s="486">
        <v>0.25</v>
      </c>
      <c r="K11" s="633">
        <f>+(Q11/4)</f>
        <v>5869.166666666667</v>
      </c>
      <c r="L11" s="486">
        <v>0.25</v>
      </c>
      <c r="M11" s="633">
        <f>+(Q11/4)</f>
        <v>5869.166666666667</v>
      </c>
      <c r="N11" s="486">
        <v>0.25</v>
      </c>
      <c r="O11" s="633">
        <f>+(Q11/4)</f>
        <v>5869.166666666667</v>
      </c>
      <c r="P11" s="533">
        <v>1</v>
      </c>
      <c r="Q11" s="696">
        <f>+'1. TALLERES SEMINARIOS'!D28+'1. TALLERES SEMINARIOS'!D230+'1. TALLERES SEMINARIOS'!D388+'1. TALLERES SEMINARIOS'!D404</f>
        <v>23476.666666666668</v>
      </c>
      <c r="R11" s="489" t="s">
        <v>1799</v>
      </c>
      <c r="S11" s="491" t="s">
        <v>1800</v>
      </c>
      <c r="T11" s="554" t="s">
        <v>1801</v>
      </c>
      <c r="U11" s="491" t="s">
        <v>1802</v>
      </c>
    </row>
    <row r="12" spans="1:44" ht="71.25" customHeight="1" x14ac:dyDescent="0.25">
      <c r="A12" s="757"/>
      <c r="B12" s="762"/>
      <c r="C12" s="526" t="s">
        <v>1402</v>
      </c>
      <c r="D12" s="526" t="s">
        <v>1809</v>
      </c>
      <c r="E12" s="491" t="s">
        <v>1810</v>
      </c>
      <c r="F12" s="290" t="s">
        <v>1814</v>
      </c>
      <c r="G12" s="526" t="s">
        <v>1811</v>
      </c>
      <c r="H12" s="486"/>
      <c r="I12" s="548"/>
      <c r="J12" s="553"/>
      <c r="K12" s="548"/>
      <c r="L12" s="553"/>
      <c r="M12" s="548"/>
      <c r="N12" s="553">
        <v>1</v>
      </c>
      <c r="O12" s="633">
        <v>3000</v>
      </c>
      <c r="P12" s="553">
        <v>1</v>
      </c>
      <c r="Q12" s="696">
        <f>+'5. ACTIVIDADES ESPECIALES'!D43</f>
        <v>3000</v>
      </c>
      <c r="R12" s="489" t="s">
        <v>1812</v>
      </c>
      <c r="S12" s="491" t="s">
        <v>1813</v>
      </c>
      <c r="T12" s="523" t="s">
        <v>1801</v>
      </c>
      <c r="U12" s="491" t="s">
        <v>1802</v>
      </c>
    </row>
    <row r="13" spans="1:44" ht="15.75" hidden="1" x14ac:dyDescent="0.25">
      <c r="A13" s="757"/>
      <c r="B13" s="760" t="s">
        <v>1436</v>
      </c>
      <c r="C13" s="529"/>
      <c r="D13" s="529"/>
      <c r="E13" s="523"/>
      <c r="F13" s="290"/>
      <c r="G13" s="529"/>
      <c r="H13" s="486"/>
      <c r="I13" s="548"/>
      <c r="J13" s="549"/>
      <c r="K13" s="548"/>
      <c r="L13" s="549"/>
      <c r="M13" s="548"/>
      <c r="N13" s="549"/>
      <c r="O13" s="548"/>
      <c r="P13" s="555"/>
      <c r="Q13" s="551"/>
      <c r="R13" s="548"/>
      <c r="S13" s="523"/>
      <c r="T13" s="523"/>
      <c r="U13" s="523"/>
    </row>
    <row r="14" spans="1:44" ht="15.75" hidden="1" x14ac:dyDescent="0.25">
      <c r="A14" s="757"/>
      <c r="B14" s="761"/>
      <c r="C14" s="529"/>
      <c r="D14" s="529"/>
      <c r="E14" s="523"/>
      <c r="F14" s="290"/>
      <c r="G14" s="529"/>
      <c r="H14" s="486"/>
      <c r="I14" s="548"/>
      <c r="J14" s="549"/>
      <c r="K14" s="548"/>
      <c r="L14" s="549"/>
      <c r="M14" s="548"/>
      <c r="N14" s="549"/>
      <c r="O14" s="548"/>
      <c r="P14" s="555"/>
      <c r="Q14" s="551"/>
      <c r="R14" s="548"/>
      <c r="S14" s="523"/>
      <c r="T14" s="523"/>
      <c r="U14" s="523"/>
    </row>
    <row r="15" spans="1:44" ht="15.75" hidden="1" x14ac:dyDescent="0.25">
      <c r="A15" s="757"/>
      <c r="B15" s="761"/>
      <c r="C15" s="529"/>
      <c r="D15" s="529"/>
      <c r="E15" s="523"/>
      <c r="F15" s="290"/>
      <c r="G15" s="529"/>
      <c r="H15" s="486"/>
      <c r="I15" s="548"/>
      <c r="J15" s="549"/>
      <c r="K15" s="548"/>
      <c r="L15" s="549"/>
      <c r="M15" s="548"/>
      <c r="N15" s="549"/>
      <c r="O15" s="548"/>
      <c r="P15" s="555"/>
      <c r="Q15" s="551"/>
      <c r="R15" s="548"/>
      <c r="S15" s="523"/>
      <c r="T15" s="523"/>
      <c r="U15" s="523"/>
    </row>
    <row r="16" spans="1:44" ht="15.75" hidden="1" x14ac:dyDescent="0.25">
      <c r="A16" s="757"/>
      <c r="B16" s="761"/>
      <c r="C16" s="529"/>
      <c r="D16" s="529"/>
      <c r="E16" s="523"/>
      <c r="F16" s="290"/>
      <c r="G16" s="529"/>
      <c r="H16" s="486"/>
      <c r="I16" s="548"/>
      <c r="J16" s="549"/>
      <c r="K16" s="548"/>
      <c r="L16" s="549"/>
      <c r="M16" s="548"/>
      <c r="N16" s="549"/>
      <c r="O16" s="548"/>
      <c r="P16" s="555"/>
      <c r="Q16" s="551"/>
      <c r="R16" s="548"/>
      <c r="S16" s="523"/>
      <c r="T16" s="523"/>
      <c r="U16" s="523"/>
    </row>
    <row r="17" spans="1:21" ht="15.75" hidden="1" x14ac:dyDescent="0.25">
      <c r="A17" s="757"/>
      <c r="B17" s="763"/>
      <c r="C17" s="529"/>
      <c r="D17" s="529"/>
      <c r="E17" s="523"/>
      <c r="F17" s="290"/>
      <c r="G17" s="529"/>
      <c r="H17" s="486"/>
      <c r="I17" s="548"/>
      <c r="J17" s="549"/>
      <c r="K17" s="548"/>
      <c r="L17" s="549"/>
      <c r="M17" s="548"/>
      <c r="N17" s="549"/>
      <c r="O17" s="548"/>
      <c r="P17" s="555"/>
      <c r="Q17" s="551"/>
      <c r="R17" s="548"/>
      <c r="S17" s="523"/>
      <c r="T17" s="523"/>
      <c r="U17" s="523"/>
    </row>
    <row r="18" spans="1:21" ht="15.75" hidden="1" x14ac:dyDescent="0.25">
      <c r="A18" s="757"/>
      <c r="B18" s="760" t="s">
        <v>1437</v>
      </c>
      <c r="C18" s="529"/>
      <c r="D18" s="529"/>
      <c r="E18" s="523"/>
      <c r="F18" s="290"/>
      <c r="G18" s="529"/>
      <c r="H18" s="486"/>
      <c r="I18" s="548"/>
      <c r="J18" s="549"/>
      <c r="K18" s="548"/>
      <c r="L18" s="549"/>
      <c r="M18" s="548"/>
      <c r="N18" s="549"/>
      <c r="O18" s="548"/>
      <c r="P18" s="555"/>
      <c r="Q18" s="551"/>
      <c r="R18" s="548"/>
      <c r="S18" s="523"/>
      <c r="T18" s="523"/>
      <c r="U18" s="523"/>
    </row>
    <row r="19" spans="1:21" ht="15.75" hidden="1" x14ac:dyDescent="0.25">
      <c r="A19" s="757"/>
      <c r="B19" s="761"/>
      <c r="C19" s="529"/>
      <c r="D19" s="529"/>
      <c r="E19" s="523"/>
      <c r="F19" s="290"/>
      <c r="G19" s="529"/>
      <c r="H19" s="486"/>
      <c r="I19" s="548"/>
      <c r="J19" s="549"/>
      <c r="K19" s="548"/>
      <c r="L19" s="549"/>
      <c r="M19" s="548"/>
      <c r="N19" s="549"/>
      <c r="O19" s="548"/>
      <c r="P19" s="555"/>
      <c r="Q19" s="551"/>
      <c r="R19" s="548"/>
      <c r="S19" s="523"/>
      <c r="T19" s="523"/>
      <c r="U19" s="523"/>
    </row>
    <row r="20" spans="1:21" ht="15.75" hidden="1" x14ac:dyDescent="0.25">
      <c r="A20" s="757"/>
      <c r="B20" s="761"/>
      <c r="C20" s="529"/>
      <c r="D20" s="529"/>
      <c r="E20" s="523"/>
      <c r="F20" s="290"/>
      <c r="G20" s="529"/>
      <c r="H20" s="486"/>
      <c r="I20" s="548"/>
      <c r="J20" s="549"/>
      <c r="K20" s="548"/>
      <c r="L20" s="549"/>
      <c r="M20" s="548"/>
      <c r="N20" s="549"/>
      <c r="O20" s="548"/>
      <c r="P20" s="555"/>
      <c r="Q20" s="551"/>
      <c r="R20" s="548"/>
      <c r="S20" s="523"/>
      <c r="T20" s="523"/>
      <c r="U20" s="523"/>
    </row>
    <row r="21" spans="1:21" ht="15.75" hidden="1" x14ac:dyDescent="0.25">
      <c r="A21" s="757"/>
      <c r="B21" s="761"/>
      <c r="C21" s="529"/>
      <c r="D21" s="529"/>
      <c r="E21" s="523"/>
      <c r="F21" s="290"/>
      <c r="G21" s="529"/>
      <c r="H21" s="486"/>
      <c r="I21" s="548"/>
      <c r="J21" s="549"/>
      <c r="K21" s="548"/>
      <c r="L21" s="549"/>
      <c r="M21" s="548"/>
      <c r="N21" s="549"/>
      <c r="O21" s="548"/>
      <c r="P21" s="555"/>
      <c r="Q21" s="551"/>
      <c r="R21" s="548"/>
      <c r="S21" s="523"/>
      <c r="T21" s="523"/>
      <c r="U21" s="523"/>
    </row>
    <row r="22" spans="1:21" ht="15.75" hidden="1" x14ac:dyDescent="0.25">
      <c r="A22" s="757"/>
      <c r="B22" s="761"/>
      <c r="C22" s="529"/>
      <c r="D22" s="529"/>
      <c r="E22" s="523"/>
      <c r="F22" s="290"/>
      <c r="G22" s="529"/>
      <c r="H22" s="486"/>
      <c r="I22" s="548"/>
      <c r="J22" s="549"/>
      <c r="K22" s="548"/>
      <c r="L22" s="549"/>
      <c r="M22" s="548"/>
      <c r="N22" s="549"/>
      <c r="O22" s="548"/>
      <c r="P22" s="555"/>
      <c r="Q22" s="551"/>
      <c r="R22" s="548"/>
      <c r="S22" s="523"/>
      <c r="T22" s="523"/>
      <c r="U22" s="523"/>
    </row>
    <row r="23" spans="1:21" ht="15.75" hidden="1" x14ac:dyDescent="0.25">
      <c r="A23" s="758"/>
      <c r="B23" s="763"/>
      <c r="C23" s="529"/>
      <c r="D23" s="529"/>
      <c r="E23" s="523"/>
      <c r="F23" s="290"/>
      <c r="G23" s="529"/>
      <c r="H23" s="486"/>
      <c r="I23" s="548"/>
      <c r="J23" s="549"/>
      <c r="K23" s="548"/>
      <c r="L23" s="549"/>
      <c r="M23" s="548"/>
      <c r="N23" s="549"/>
      <c r="O23" s="548"/>
      <c r="P23" s="555"/>
      <c r="Q23" s="551"/>
      <c r="R23" s="548"/>
      <c r="S23" s="523"/>
      <c r="T23" s="523"/>
      <c r="U23" s="523"/>
    </row>
    <row r="24" spans="1:21" ht="15.75" hidden="1" x14ac:dyDescent="0.25">
      <c r="A24" s="756" t="s">
        <v>1438</v>
      </c>
      <c r="B24" s="760" t="s">
        <v>1439</v>
      </c>
      <c r="C24" s="529"/>
      <c r="D24" s="529"/>
      <c r="E24" s="523"/>
      <c r="F24" s="290"/>
      <c r="G24" s="529"/>
      <c r="H24" s="523"/>
      <c r="I24" s="548"/>
      <c r="J24" s="548"/>
      <c r="K24" s="548"/>
      <c r="L24" s="548"/>
      <c r="M24" s="548"/>
      <c r="N24" s="548"/>
      <c r="O24" s="548"/>
      <c r="P24" s="555">
        <f t="shared" ref="P24:P41" si="0">H24+J24+L24+N24</f>
        <v>0</v>
      </c>
      <c r="Q24" s="551">
        <f t="shared" ref="Q24:Q41" si="1">I24+K24+M24+O24</f>
        <v>0</v>
      </c>
      <c r="R24" s="548"/>
      <c r="S24" s="523"/>
      <c r="T24" s="523"/>
      <c r="U24" s="523"/>
    </row>
    <row r="25" spans="1:21" ht="15.75" hidden="1" x14ac:dyDescent="0.25">
      <c r="A25" s="757"/>
      <c r="B25" s="761"/>
      <c r="C25" s="529"/>
      <c r="D25" s="529"/>
      <c r="E25" s="523"/>
      <c r="F25" s="290"/>
      <c r="G25" s="529"/>
      <c r="H25" s="523"/>
      <c r="I25" s="548"/>
      <c r="J25" s="548"/>
      <c r="K25" s="548"/>
      <c r="L25" s="548"/>
      <c r="M25" s="548"/>
      <c r="N25" s="548"/>
      <c r="O25" s="548"/>
      <c r="P25" s="555">
        <f t="shared" si="0"/>
        <v>0</v>
      </c>
      <c r="Q25" s="551">
        <f t="shared" si="1"/>
        <v>0</v>
      </c>
      <c r="R25" s="548"/>
      <c r="S25" s="523"/>
      <c r="T25" s="523"/>
      <c r="U25" s="523"/>
    </row>
    <row r="26" spans="1:21" ht="15.75" hidden="1" x14ac:dyDescent="0.25">
      <c r="A26" s="757"/>
      <c r="B26" s="761"/>
      <c r="C26" s="529"/>
      <c r="D26" s="529"/>
      <c r="E26" s="523"/>
      <c r="F26" s="290"/>
      <c r="G26" s="529"/>
      <c r="H26" s="523"/>
      <c r="I26" s="548"/>
      <c r="J26" s="548"/>
      <c r="K26" s="548"/>
      <c r="L26" s="548"/>
      <c r="M26" s="548"/>
      <c r="N26" s="548"/>
      <c r="O26" s="548"/>
      <c r="P26" s="555">
        <f t="shared" si="0"/>
        <v>0</v>
      </c>
      <c r="Q26" s="551">
        <f t="shared" si="1"/>
        <v>0</v>
      </c>
      <c r="R26" s="548"/>
      <c r="S26" s="523"/>
      <c r="T26" s="523"/>
      <c r="U26" s="523"/>
    </row>
    <row r="27" spans="1:21" ht="15.75" hidden="1" x14ac:dyDescent="0.25">
      <c r="A27" s="757"/>
      <c r="B27" s="761"/>
      <c r="C27" s="529"/>
      <c r="D27" s="529"/>
      <c r="E27" s="523"/>
      <c r="F27" s="290"/>
      <c r="G27" s="529"/>
      <c r="H27" s="523"/>
      <c r="I27" s="548"/>
      <c r="J27" s="548"/>
      <c r="K27" s="548"/>
      <c r="L27" s="548"/>
      <c r="M27" s="548"/>
      <c r="N27" s="548"/>
      <c r="O27" s="548"/>
      <c r="P27" s="555">
        <f t="shared" si="0"/>
        <v>0</v>
      </c>
      <c r="Q27" s="551">
        <f t="shared" si="1"/>
        <v>0</v>
      </c>
      <c r="R27" s="548"/>
      <c r="S27" s="523"/>
      <c r="T27" s="523"/>
      <c r="U27" s="523"/>
    </row>
    <row r="28" spans="1:21" ht="15.75" hidden="1" x14ac:dyDescent="0.25">
      <c r="A28" s="757"/>
      <c r="B28" s="761"/>
      <c r="C28" s="529"/>
      <c r="D28" s="529"/>
      <c r="E28" s="523"/>
      <c r="F28" s="290"/>
      <c r="G28" s="529"/>
      <c r="H28" s="523"/>
      <c r="I28" s="548"/>
      <c r="J28" s="548"/>
      <c r="K28" s="548"/>
      <c r="L28" s="548"/>
      <c r="M28" s="548"/>
      <c r="N28" s="548"/>
      <c r="O28" s="548"/>
      <c r="P28" s="555">
        <f t="shared" si="0"/>
        <v>0</v>
      </c>
      <c r="Q28" s="551">
        <f t="shared" si="1"/>
        <v>0</v>
      </c>
      <c r="R28" s="548"/>
      <c r="S28" s="523"/>
      <c r="T28" s="523"/>
      <c r="U28" s="523"/>
    </row>
    <row r="29" spans="1:21" ht="15.75" hidden="1" x14ac:dyDescent="0.25">
      <c r="A29" s="757"/>
      <c r="B29" s="763"/>
      <c r="C29" s="529"/>
      <c r="D29" s="529"/>
      <c r="E29" s="523"/>
      <c r="F29" s="290"/>
      <c r="G29" s="529"/>
      <c r="H29" s="523"/>
      <c r="I29" s="548"/>
      <c r="J29" s="548"/>
      <c r="K29" s="548"/>
      <c r="L29" s="548"/>
      <c r="M29" s="548"/>
      <c r="N29" s="548"/>
      <c r="O29" s="548"/>
      <c r="P29" s="555">
        <f t="shared" si="0"/>
        <v>0</v>
      </c>
      <c r="Q29" s="551">
        <f t="shared" si="1"/>
        <v>0</v>
      </c>
      <c r="R29" s="548"/>
      <c r="S29" s="523"/>
      <c r="T29" s="523"/>
      <c r="U29" s="523"/>
    </row>
    <row r="30" spans="1:21" ht="15.75" hidden="1" x14ac:dyDescent="0.25">
      <c r="A30" s="757"/>
      <c r="B30" s="760" t="s">
        <v>1440</v>
      </c>
      <c r="C30" s="529"/>
      <c r="D30" s="529"/>
      <c r="E30" s="523"/>
      <c r="F30" s="290"/>
      <c r="G30" s="529"/>
      <c r="H30" s="486"/>
      <c r="I30" s="556"/>
      <c r="J30" s="549"/>
      <c r="K30" s="556"/>
      <c r="L30" s="549"/>
      <c r="M30" s="556"/>
      <c r="N30" s="549"/>
      <c r="O30" s="556"/>
      <c r="P30" s="555">
        <f t="shared" si="0"/>
        <v>0</v>
      </c>
      <c r="Q30" s="557">
        <f t="shared" si="1"/>
        <v>0</v>
      </c>
      <c r="R30" s="558"/>
      <c r="S30" s="523"/>
      <c r="T30" s="523"/>
      <c r="U30" s="523"/>
    </row>
    <row r="31" spans="1:21" ht="15.75" hidden="1" x14ac:dyDescent="0.25">
      <c r="A31" s="757"/>
      <c r="B31" s="761"/>
      <c r="C31" s="529"/>
      <c r="D31" s="529"/>
      <c r="E31" s="523"/>
      <c r="F31" s="290"/>
      <c r="G31" s="529"/>
      <c r="H31" s="486"/>
      <c r="I31" s="556"/>
      <c r="J31" s="549"/>
      <c r="K31" s="556"/>
      <c r="L31" s="549"/>
      <c r="M31" s="556"/>
      <c r="N31" s="549"/>
      <c r="O31" s="556"/>
      <c r="P31" s="555">
        <f t="shared" si="0"/>
        <v>0</v>
      </c>
      <c r="Q31" s="557">
        <f t="shared" si="1"/>
        <v>0</v>
      </c>
      <c r="R31" s="558"/>
      <c r="S31" s="523"/>
      <c r="T31" s="523"/>
      <c r="U31" s="523"/>
    </row>
    <row r="32" spans="1:21" ht="15.75" hidden="1" x14ac:dyDescent="0.25">
      <c r="A32" s="757"/>
      <c r="B32" s="761"/>
      <c r="C32" s="529"/>
      <c r="D32" s="529"/>
      <c r="E32" s="523"/>
      <c r="F32" s="290"/>
      <c r="G32" s="529"/>
      <c r="H32" s="486"/>
      <c r="I32" s="556"/>
      <c r="J32" s="549"/>
      <c r="K32" s="556"/>
      <c r="L32" s="549"/>
      <c r="M32" s="556"/>
      <c r="N32" s="549"/>
      <c r="O32" s="556"/>
      <c r="P32" s="555">
        <f t="shared" si="0"/>
        <v>0</v>
      </c>
      <c r="Q32" s="557">
        <f t="shared" si="1"/>
        <v>0</v>
      </c>
      <c r="R32" s="558"/>
      <c r="S32" s="523"/>
      <c r="T32" s="523"/>
      <c r="U32" s="523"/>
    </row>
    <row r="33" spans="1:21" ht="15.75" hidden="1" x14ac:dyDescent="0.25">
      <c r="A33" s="757"/>
      <c r="B33" s="761"/>
      <c r="C33" s="529"/>
      <c r="D33" s="529"/>
      <c r="E33" s="523"/>
      <c r="F33" s="290"/>
      <c r="G33" s="529"/>
      <c r="H33" s="523"/>
      <c r="I33" s="556"/>
      <c r="J33" s="548"/>
      <c r="K33" s="548"/>
      <c r="L33" s="548"/>
      <c r="M33" s="548"/>
      <c r="N33" s="548"/>
      <c r="O33" s="548"/>
      <c r="P33" s="555">
        <f t="shared" si="0"/>
        <v>0</v>
      </c>
      <c r="Q33" s="551">
        <f t="shared" si="1"/>
        <v>0</v>
      </c>
      <c r="R33" s="523"/>
      <c r="S33" s="523"/>
      <c r="T33" s="523"/>
      <c r="U33" s="523"/>
    </row>
    <row r="34" spans="1:21" ht="15.75" hidden="1" x14ac:dyDescent="0.25">
      <c r="A34" s="757"/>
      <c r="B34" s="761"/>
      <c r="C34" s="529"/>
      <c r="D34" s="529"/>
      <c r="E34" s="523"/>
      <c r="F34" s="290"/>
      <c r="G34" s="529"/>
      <c r="H34" s="523"/>
      <c r="I34" s="556"/>
      <c r="J34" s="548"/>
      <c r="K34" s="548"/>
      <c r="L34" s="548"/>
      <c r="M34" s="548"/>
      <c r="N34" s="548"/>
      <c r="O34" s="548"/>
      <c r="P34" s="555">
        <f t="shared" si="0"/>
        <v>0</v>
      </c>
      <c r="Q34" s="551">
        <f t="shared" si="1"/>
        <v>0</v>
      </c>
      <c r="R34" s="523"/>
      <c r="S34" s="523"/>
      <c r="T34" s="523"/>
      <c r="U34" s="523"/>
    </row>
    <row r="35" spans="1:21" ht="15.75" hidden="1" x14ac:dyDescent="0.25">
      <c r="A35" s="757"/>
      <c r="B35" s="761"/>
      <c r="C35" s="529"/>
      <c r="D35" s="529"/>
      <c r="E35" s="523"/>
      <c r="F35" s="290"/>
      <c r="G35" s="529"/>
      <c r="H35" s="523"/>
      <c r="I35" s="556"/>
      <c r="J35" s="548"/>
      <c r="K35" s="548"/>
      <c r="L35" s="548"/>
      <c r="M35" s="548"/>
      <c r="N35" s="548"/>
      <c r="O35" s="548"/>
      <c r="P35" s="555">
        <f t="shared" si="0"/>
        <v>0</v>
      </c>
      <c r="Q35" s="551">
        <f t="shared" si="1"/>
        <v>0</v>
      </c>
      <c r="R35" s="523"/>
      <c r="S35" s="523"/>
      <c r="T35" s="523"/>
      <c r="U35" s="523"/>
    </row>
    <row r="36" spans="1:21" ht="137.25" customHeight="1" x14ac:dyDescent="0.25">
      <c r="A36" s="757"/>
      <c r="B36" s="762" t="s">
        <v>1441</v>
      </c>
      <c r="C36" s="526" t="s">
        <v>1415</v>
      </c>
      <c r="D36" s="526" t="s">
        <v>1803</v>
      </c>
      <c r="E36" s="491" t="s">
        <v>1804</v>
      </c>
      <c r="F36" s="290" t="s">
        <v>1815</v>
      </c>
      <c r="G36" s="526" t="s">
        <v>1805</v>
      </c>
      <c r="H36" s="486">
        <v>0.25</v>
      </c>
      <c r="I36" s="633">
        <f>+(Q36/4)</f>
        <v>10000</v>
      </c>
      <c r="J36" s="553">
        <v>0.25</v>
      </c>
      <c r="K36" s="633">
        <f>+(Q36/4)</f>
        <v>10000</v>
      </c>
      <c r="L36" s="553">
        <v>0.25</v>
      </c>
      <c r="M36" s="633">
        <f>+(Q36/4)</f>
        <v>10000</v>
      </c>
      <c r="N36" s="553">
        <v>0.25</v>
      </c>
      <c r="O36" s="694">
        <f>+(Q36/4)</f>
        <v>10000</v>
      </c>
      <c r="P36" s="559">
        <v>1</v>
      </c>
      <c r="Q36" s="551">
        <f>+'5. ACTIVIDADES ESPECIALES'!D491</f>
        <v>40000</v>
      </c>
      <c r="R36" s="491" t="s">
        <v>1807</v>
      </c>
      <c r="S36" s="491" t="s">
        <v>1806</v>
      </c>
      <c r="T36" s="554" t="s">
        <v>1732</v>
      </c>
      <c r="U36" s="491" t="s">
        <v>1808</v>
      </c>
    </row>
    <row r="37" spans="1:21" ht="74.25" hidden="1" customHeight="1" x14ac:dyDescent="0.25">
      <c r="A37" s="757"/>
      <c r="B37" s="762"/>
      <c r="C37" s="498"/>
      <c r="D37" s="290"/>
      <c r="E37" s="235"/>
      <c r="F37" s="290"/>
      <c r="G37" s="290"/>
      <c r="H37" s="235"/>
      <c r="I37" s="327"/>
      <c r="J37" s="326"/>
      <c r="K37" s="326"/>
      <c r="L37" s="326"/>
      <c r="M37" s="326"/>
      <c r="N37" s="326"/>
      <c r="O37" s="326"/>
      <c r="P37" s="357">
        <f t="shared" si="0"/>
        <v>0</v>
      </c>
      <c r="Q37" s="358">
        <f t="shared" si="1"/>
        <v>0</v>
      </c>
      <c r="R37" s="235"/>
      <c r="S37" s="235"/>
      <c r="T37" s="235"/>
      <c r="U37" s="235"/>
    </row>
    <row r="38" spans="1:21" ht="15.75" hidden="1" x14ac:dyDescent="0.25">
      <c r="A38" s="757"/>
      <c r="B38" s="762"/>
      <c r="C38" s="290"/>
      <c r="D38" s="290"/>
      <c r="E38" s="235"/>
      <c r="F38" s="290"/>
      <c r="G38" s="290"/>
      <c r="H38" s="235"/>
      <c r="I38" s="327"/>
      <c r="J38" s="326"/>
      <c r="K38" s="326"/>
      <c r="L38" s="326"/>
      <c r="M38" s="326"/>
      <c r="N38" s="326"/>
      <c r="O38" s="326"/>
      <c r="P38" s="357">
        <f t="shared" si="0"/>
        <v>0</v>
      </c>
      <c r="Q38" s="358">
        <f t="shared" si="1"/>
        <v>0</v>
      </c>
      <c r="R38" s="235"/>
      <c r="S38" s="235"/>
      <c r="T38" s="235"/>
      <c r="U38" s="235"/>
    </row>
    <row r="39" spans="1:21" ht="15.75" hidden="1" x14ac:dyDescent="0.25">
      <c r="A39" s="757"/>
      <c r="B39" s="762"/>
      <c r="C39" s="290"/>
      <c r="D39" s="290"/>
      <c r="E39" s="235"/>
      <c r="F39" s="290"/>
      <c r="G39" s="290"/>
      <c r="H39" s="235"/>
      <c r="I39" s="327"/>
      <c r="J39" s="326"/>
      <c r="K39" s="326"/>
      <c r="L39" s="326"/>
      <c r="M39" s="326"/>
      <c r="N39" s="326"/>
      <c r="O39" s="326"/>
      <c r="P39" s="357">
        <f t="shared" si="0"/>
        <v>0</v>
      </c>
      <c r="Q39" s="358">
        <f t="shared" si="1"/>
        <v>0</v>
      </c>
      <c r="R39" s="235"/>
      <c r="S39" s="235"/>
      <c r="T39" s="235"/>
      <c r="U39" s="235"/>
    </row>
    <row r="40" spans="1:21" ht="98.25" hidden="1" customHeight="1" x14ac:dyDescent="0.25">
      <c r="A40" s="757"/>
      <c r="B40" s="762" t="s">
        <v>1442</v>
      </c>
      <c r="C40" s="290"/>
      <c r="D40" s="290"/>
      <c r="E40" s="235"/>
      <c r="F40" s="290"/>
      <c r="G40" s="290"/>
      <c r="H40" s="235"/>
      <c r="I40" s="327"/>
      <c r="J40" s="326"/>
      <c r="K40" s="326"/>
      <c r="L40" s="326"/>
      <c r="M40" s="326"/>
      <c r="N40" s="326"/>
      <c r="O40" s="326"/>
      <c r="P40" s="357">
        <f t="shared" si="0"/>
        <v>0</v>
      </c>
      <c r="Q40" s="358">
        <f t="shared" si="1"/>
        <v>0</v>
      </c>
      <c r="R40" s="235"/>
      <c r="S40" s="235"/>
      <c r="T40" s="235"/>
      <c r="U40" s="235"/>
    </row>
    <row r="41" spans="1:21" ht="15.75" hidden="1" x14ac:dyDescent="0.25">
      <c r="A41" s="757"/>
      <c r="B41" s="762"/>
      <c r="C41" s="290"/>
      <c r="D41" s="290"/>
      <c r="E41" s="235"/>
      <c r="F41" s="290"/>
      <c r="G41" s="290"/>
      <c r="H41" s="235"/>
      <c r="I41" s="327"/>
      <c r="J41" s="326"/>
      <c r="K41" s="326"/>
      <c r="L41" s="326"/>
      <c r="M41" s="326"/>
      <c r="N41" s="326"/>
      <c r="O41" s="326"/>
      <c r="P41" s="357">
        <f t="shared" si="0"/>
        <v>0</v>
      </c>
      <c r="Q41" s="358">
        <f t="shared" si="1"/>
        <v>0</v>
      </c>
      <c r="R41" s="235"/>
      <c r="S41" s="235"/>
      <c r="T41" s="235"/>
      <c r="U41" s="235"/>
    </row>
    <row r="42" spans="1:21" ht="15.75" hidden="1" x14ac:dyDescent="0.25">
      <c r="A42" s="757"/>
      <c r="B42" s="762"/>
      <c r="C42" s="290"/>
      <c r="D42" s="290"/>
      <c r="E42" s="235"/>
      <c r="F42" s="290"/>
      <c r="G42" s="290"/>
      <c r="H42" s="235"/>
      <c r="I42" s="327"/>
      <c r="J42" s="326"/>
      <c r="K42" s="326"/>
      <c r="L42" s="326"/>
      <c r="M42" s="326"/>
      <c r="N42" s="326"/>
      <c r="O42" s="326"/>
      <c r="P42" s="357"/>
      <c r="Q42" s="358"/>
      <c r="R42" s="235"/>
      <c r="S42" s="235"/>
      <c r="T42" s="235"/>
      <c r="U42" s="235"/>
    </row>
    <row r="43" spans="1:21" ht="15.75" hidden="1" x14ac:dyDescent="0.25">
      <c r="A43" s="757"/>
      <c r="B43" s="762"/>
      <c r="C43" s="290"/>
      <c r="D43" s="290"/>
      <c r="E43" s="235"/>
      <c r="F43" s="290"/>
      <c r="G43" s="290"/>
      <c r="H43" s="235"/>
      <c r="I43" s="327"/>
      <c r="J43" s="326"/>
      <c r="K43" s="326"/>
      <c r="L43" s="326"/>
      <c r="M43" s="326"/>
      <c r="N43" s="326"/>
      <c r="O43" s="326"/>
      <c r="P43" s="357">
        <f>H43+J43+L43+N43</f>
        <v>0</v>
      </c>
      <c r="Q43" s="358">
        <f>I43+K43+M43+O43</f>
        <v>0</v>
      </c>
      <c r="R43" s="235"/>
      <c r="S43" s="235"/>
      <c r="T43" s="235"/>
      <c r="U43" s="235"/>
    </row>
    <row r="44" spans="1:21" ht="15.75" hidden="1" x14ac:dyDescent="0.25">
      <c r="A44" s="758"/>
      <c r="B44" s="762"/>
      <c r="C44" s="290"/>
      <c r="D44" s="290"/>
      <c r="E44" s="235"/>
      <c r="F44" s="290"/>
      <c r="G44" s="290"/>
      <c r="H44" s="235"/>
      <c r="I44" s="327"/>
      <c r="J44" s="326"/>
      <c r="K44" s="326"/>
      <c r="L44" s="326"/>
      <c r="M44" s="326"/>
      <c r="N44" s="326"/>
      <c r="O44" s="326"/>
      <c r="P44" s="357">
        <f>H44+J44+L44+N44</f>
        <v>0</v>
      </c>
      <c r="Q44" s="358">
        <f>I44+K44+M44+O44</f>
        <v>0</v>
      </c>
      <c r="R44" s="235"/>
      <c r="S44" s="235"/>
      <c r="T44" s="235"/>
      <c r="U44" s="235"/>
    </row>
    <row r="45" spans="1:21" ht="15.75" hidden="1" x14ac:dyDescent="0.25">
      <c r="A45" s="757" t="s">
        <v>1443</v>
      </c>
      <c r="B45" s="760" t="s">
        <v>1444</v>
      </c>
      <c r="C45" s="290"/>
      <c r="D45" s="290"/>
      <c r="E45" s="235"/>
      <c r="F45" s="290"/>
      <c r="G45" s="290"/>
      <c r="H45" s="236"/>
      <c r="I45" s="326"/>
      <c r="J45" s="328"/>
      <c r="K45" s="326"/>
      <c r="L45" s="328"/>
      <c r="M45" s="326"/>
      <c r="N45" s="328"/>
      <c r="O45" s="326"/>
      <c r="P45" s="357">
        <f t="shared" ref="P45:P68" si="2">H45+J45+L45+N45</f>
        <v>0</v>
      </c>
      <c r="Q45" s="358">
        <f t="shared" ref="Q45:Q68" si="3">I45+K45+M45+O45</f>
        <v>0</v>
      </c>
      <c r="R45" s="326"/>
      <c r="S45" s="235"/>
      <c r="T45" s="235"/>
      <c r="U45" s="235"/>
    </row>
    <row r="46" spans="1:21" ht="15.75" hidden="1" x14ac:dyDescent="0.25">
      <c r="A46" s="757"/>
      <c r="B46" s="761"/>
      <c r="C46" s="290"/>
      <c r="D46" s="290"/>
      <c r="E46" s="235"/>
      <c r="F46" s="290"/>
      <c r="G46" s="290"/>
      <c r="H46" s="236"/>
      <c r="I46" s="326"/>
      <c r="J46" s="328"/>
      <c r="K46" s="326"/>
      <c r="L46" s="328"/>
      <c r="M46" s="326"/>
      <c r="N46" s="328"/>
      <c r="O46" s="326"/>
      <c r="P46" s="357">
        <f t="shared" si="2"/>
        <v>0</v>
      </c>
      <c r="Q46" s="358">
        <f t="shared" si="3"/>
        <v>0</v>
      </c>
      <c r="R46" s="326"/>
      <c r="S46" s="235"/>
      <c r="T46" s="235"/>
      <c r="U46" s="235"/>
    </row>
    <row r="47" spans="1:21" ht="15.75" hidden="1" x14ac:dyDescent="0.25">
      <c r="A47" s="757"/>
      <c r="B47" s="763"/>
      <c r="C47" s="290"/>
      <c r="D47" s="290"/>
      <c r="E47" s="235"/>
      <c r="F47" s="290"/>
      <c r="G47" s="290"/>
      <c r="H47" s="236"/>
      <c r="I47" s="326"/>
      <c r="J47" s="328"/>
      <c r="K47" s="326"/>
      <c r="L47" s="328"/>
      <c r="M47" s="326"/>
      <c r="N47" s="328"/>
      <c r="O47" s="326"/>
      <c r="P47" s="357">
        <f t="shared" si="2"/>
        <v>0</v>
      </c>
      <c r="Q47" s="358">
        <f t="shared" si="3"/>
        <v>0</v>
      </c>
      <c r="R47" s="326"/>
      <c r="S47" s="235"/>
      <c r="T47" s="235"/>
      <c r="U47" s="235"/>
    </row>
    <row r="48" spans="1:21" ht="15.75" hidden="1" x14ac:dyDescent="0.25">
      <c r="A48" s="757"/>
      <c r="B48" s="760" t="s">
        <v>1445</v>
      </c>
      <c r="C48" s="290"/>
      <c r="D48" s="290"/>
      <c r="E48" s="235"/>
      <c r="F48" s="290"/>
      <c r="G48" s="290"/>
      <c r="H48" s="236"/>
      <c r="I48" s="326"/>
      <c r="J48" s="328"/>
      <c r="K48" s="326"/>
      <c r="L48" s="328"/>
      <c r="M48" s="326"/>
      <c r="N48" s="328"/>
      <c r="O48" s="326"/>
      <c r="P48" s="357">
        <f t="shared" si="2"/>
        <v>0</v>
      </c>
      <c r="Q48" s="358">
        <f t="shared" si="3"/>
        <v>0</v>
      </c>
      <c r="R48" s="326"/>
      <c r="S48" s="235"/>
      <c r="T48" s="235"/>
      <c r="U48" s="235"/>
    </row>
    <row r="49" spans="1:21" ht="15.75" hidden="1" x14ac:dyDescent="0.25">
      <c r="A49" s="757"/>
      <c r="B49" s="761"/>
      <c r="C49" s="290"/>
      <c r="D49" s="290"/>
      <c r="E49" s="235"/>
      <c r="F49" s="290"/>
      <c r="G49" s="290"/>
      <c r="H49" s="236"/>
      <c r="I49" s="326"/>
      <c r="J49" s="328"/>
      <c r="K49" s="326"/>
      <c r="L49" s="328"/>
      <c r="M49" s="326"/>
      <c r="N49" s="328"/>
      <c r="O49" s="326"/>
      <c r="P49" s="357">
        <f t="shared" si="2"/>
        <v>0</v>
      </c>
      <c r="Q49" s="358">
        <f t="shared" si="3"/>
        <v>0</v>
      </c>
      <c r="R49" s="326"/>
      <c r="S49" s="235"/>
      <c r="T49" s="235"/>
      <c r="U49" s="235"/>
    </row>
    <row r="50" spans="1:21" ht="15.75" hidden="1" x14ac:dyDescent="0.25">
      <c r="A50" s="757"/>
      <c r="B50" s="761"/>
      <c r="C50" s="290"/>
      <c r="D50" s="290"/>
      <c r="E50" s="235"/>
      <c r="F50" s="290"/>
      <c r="G50" s="290"/>
      <c r="H50" s="236"/>
      <c r="I50" s="326"/>
      <c r="J50" s="328"/>
      <c r="K50" s="326"/>
      <c r="L50" s="328"/>
      <c r="M50" s="326"/>
      <c r="N50" s="328"/>
      <c r="O50" s="326"/>
      <c r="P50" s="357">
        <f t="shared" si="2"/>
        <v>0</v>
      </c>
      <c r="Q50" s="358">
        <f t="shared" si="3"/>
        <v>0</v>
      </c>
      <c r="R50" s="326"/>
      <c r="S50" s="235"/>
      <c r="T50" s="235"/>
      <c r="U50" s="235"/>
    </row>
    <row r="51" spans="1:21" ht="15.75" hidden="1" x14ac:dyDescent="0.25">
      <c r="A51" s="757"/>
      <c r="B51" s="763"/>
      <c r="C51" s="290"/>
      <c r="D51" s="290"/>
      <c r="E51" s="235"/>
      <c r="F51" s="290"/>
      <c r="G51" s="290"/>
      <c r="H51" s="236"/>
      <c r="I51" s="326"/>
      <c r="J51" s="328"/>
      <c r="K51" s="326"/>
      <c r="L51" s="328"/>
      <c r="M51" s="326"/>
      <c r="N51" s="328"/>
      <c r="O51" s="326"/>
      <c r="P51" s="357">
        <f t="shared" si="2"/>
        <v>0</v>
      </c>
      <c r="Q51" s="358">
        <f t="shared" si="3"/>
        <v>0</v>
      </c>
      <c r="R51" s="326"/>
      <c r="S51" s="235"/>
      <c r="T51" s="235"/>
      <c r="U51" s="235"/>
    </row>
    <row r="52" spans="1:21" ht="15.75" hidden="1" x14ac:dyDescent="0.25">
      <c r="A52" s="757"/>
      <c r="B52" s="760" t="s">
        <v>1446</v>
      </c>
      <c r="C52" s="290"/>
      <c r="D52" s="290"/>
      <c r="E52" s="235"/>
      <c r="F52" s="290"/>
      <c r="G52" s="290"/>
      <c r="H52" s="236"/>
      <c r="I52" s="326"/>
      <c r="J52" s="328"/>
      <c r="K52" s="326"/>
      <c r="L52" s="328"/>
      <c r="M52" s="326"/>
      <c r="N52" s="328"/>
      <c r="O52" s="326"/>
      <c r="P52" s="357">
        <f t="shared" si="2"/>
        <v>0</v>
      </c>
      <c r="Q52" s="358">
        <f t="shared" si="3"/>
        <v>0</v>
      </c>
      <c r="R52" s="326"/>
      <c r="S52" s="235"/>
      <c r="T52" s="235"/>
      <c r="U52" s="235"/>
    </row>
    <row r="53" spans="1:21" ht="15.75" hidden="1" x14ac:dyDescent="0.25">
      <c r="A53" s="757"/>
      <c r="B53" s="761"/>
      <c r="C53" s="290"/>
      <c r="D53" s="290"/>
      <c r="E53" s="235"/>
      <c r="F53" s="290"/>
      <c r="G53" s="290"/>
      <c r="H53" s="236"/>
      <c r="I53" s="326"/>
      <c r="J53" s="328"/>
      <c r="K53" s="326"/>
      <c r="L53" s="328"/>
      <c r="M53" s="326"/>
      <c r="N53" s="328"/>
      <c r="O53" s="326"/>
      <c r="P53" s="357">
        <f t="shared" si="2"/>
        <v>0</v>
      </c>
      <c r="Q53" s="358">
        <f t="shared" si="3"/>
        <v>0</v>
      </c>
      <c r="R53" s="326"/>
      <c r="S53" s="235"/>
      <c r="T53" s="235"/>
      <c r="U53" s="235"/>
    </row>
    <row r="54" spans="1:21" ht="15.75" hidden="1" x14ac:dyDescent="0.25">
      <c r="A54" s="757"/>
      <c r="B54" s="761"/>
      <c r="C54" s="290"/>
      <c r="D54" s="290"/>
      <c r="E54" s="235"/>
      <c r="F54" s="290"/>
      <c r="G54" s="290"/>
      <c r="H54" s="236"/>
      <c r="I54" s="326"/>
      <c r="J54" s="328"/>
      <c r="K54" s="326"/>
      <c r="L54" s="328"/>
      <c r="M54" s="326"/>
      <c r="N54" s="328"/>
      <c r="O54" s="326"/>
      <c r="P54" s="357">
        <f t="shared" si="2"/>
        <v>0</v>
      </c>
      <c r="Q54" s="358">
        <f t="shared" si="3"/>
        <v>0</v>
      </c>
      <c r="R54" s="326"/>
      <c r="S54" s="235"/>
      <c r="T54" s="235"/>
      <c r="U54" s="235"/>
    </row>
    <row r="55" spans="1:21" ht="15.75" hidden="1" x14ac:dyDescent="0.25">
      <c r="A55" s="757"/>
      <c r="B55" s="763"/>
      <c r="C55" s="290"/>
      <c r="D55" s="290"/>
      <c r="E55" s="235"/>
      <c r="F55" s="290"/>
      <c r="G55" s="290"/>
      <c r="H55" s="236"/>
      <c r="I55" s="326"/>
      <c r="J55" s="328"/>
      <c r="K55" s="326"/>
      <c r="L55" s="328"/>
      <c r="M55" s="326"/>
      <c r="N55" s="328"/>
      <c r="O55" s="326"/>
      <c r="P55" s="357">
        <f t="shared" si="2"/>
        <v>0</v>
      </c>
      <c r="Q55" s="358">
        <f t="shared" si="3"/>
        <v>0</v>
      </c>
      <c r="R55" s="326"/>
      <c r="S55" s="235"/>
      <c r="T55" s="235"/>
      <c r="U55" s="235"/>
    </row>
    <row r="56" spans="1:21" ht="15.75" hidden="1" x14ac:dyDescent="0.25">
      <c r="A56" s="757"/>
      <c r="B56" s="760" t="s">
        <v>1447</v>
      </c>
      <c r="C56" s="290"/>
      <c r="D56" s="290"/>
      <c r="E56" s="235"/>
      <c r="F56" s="290"/>
      <c r="G56" s="290"/>
      <c r="H56" s="236"/>
      <c r="I56" s="326"/>
      <c r="J56" s="328"/>
      <c r="K56" s="326"/>
      <c r="L56" s="328"/>
      <c r="M56" s="326"/>
      <c r="N56" s="328"/>
      <c r="O56" s="326"/>
      <c r="P56" s="357">
        <f t="shared" si="2"/>
        <v>0</v>
      </c>
      <c r="Q56" s="358">
        <f t="shared" si="3"/>
        <v>0</v>
      </c>
      <c r="R56" s="326"/>
      <c r="S56" s="235"/>
      <c r="T56" s="235"/>
      <c r="U56" s="235"/>
    </row>
    <row r="57" spans="1:21" ht="15.75" hidden="1" x14ac:dyDescent="0.25">
      <c r="A57" s="757"/>
      <c r="B57" s="761"/>
      <c r="C57" s="290"/>
      <c r="D57" s="290"/>
      <c r="E57" s="235"/>
      <c r="F57" s="290"/>
      <c r="G57" s="290"/>
      <c r="H57" s="236"/>
      <c r="I57" s="326"/>
      <c r="J57" s="328"/>
      <c r="K57" s="326"/>
      <c r="L57" s="328"/>
      <c r="M57" s="326"/>
      <c r="N57" s="328"/>
      <c r="O57" s="326"/>
      <c r="P57" s="357">
        <f t="shared" si="2"/>
        <v>0</v>
      </c>
      <c r="Q57" s="358">
        <f t="shared" si="3"/>
        <v>0</v>
      </c>
      <c r="R57" s="326"/>
      <c r="S57" s="235"/>
      <c r="T57" s="235"/>
      <c r="U57" s="235"/>
    </row>
    <row r="58" spans="1:21" ht="15.75" hidden="1" x14ac:dyDescent="0.25">
      <c r="A58" s="757"/>
      <c r="B58" s="761"/>
      <c r="C58" s="290"/>
      <c r="D58" s="290"/>
      <c r="E58" s="235"/>
      <c r="F58" s="290"/>
      <c r="G58" s="290"/>
      <c r="H58" s="236"/>
      <c r="I58" s="326"/>
      <c r="J58" s="328"/>
      <c r="K58" s="326"/>
      <c r="L58" s="328"/>
      <c r="M58" s="326"/>
      <c r="N58" s="328"/>
      <c r="O58" s="326"/>
      <c r="P58" s="357">
        <f t="shared" si="2"/>
        <v>0</v>
      </c>
      <c r="Q58" s="358">
        <f t="shared" si="3"/>
        <v>0</v>
      </c>
      <c r="R58" s="326"/>
      <c r="S58" s="235"/>
      <c r="T58" s="235"/>
      <c r="U58" s="235"/>
    </row>
    <row r="59" spans="1:21" ht="15.75" hidden="1" x14ac:dyDescent="0.25">
      <c r="A59" s="757"/>
      <c r="B59" s="763"/>
      <c r="C59" s="290"/>
      <c r="D59" s="290"/>
      <c r="E59" s="235"/>
      <c r="F59" s="290"/>
      <c r="G59" s="290"/>
      <c r="H59" s="236"/>
      <c r="I59" s="326"/>
      <c r="J59" s="328"/>
      <c r="K59" s="326"/>
      <c r="L59" s="328"/>
      <c r="M59" s="326"/>
      <c r="N59" s="328"/>
      <c r="O59" s="326"/>
      <c r="P59" s="357">
        <f t="shared" si="2"/>
        <v>0</v>
      </c>
      <c r="Q59" s="358">
        <f t="shared" si="3"/>
        <v>0</v>
      </c>
      <c r="R59" s="326"/>
      <c r="S59" s="235"/>
      <c r="T59" s="235"/>
      <c r="U59" s="235"/>
    </row>
    <row r="60" spans="1:21" ht="15.75" hidden="1" x14ac:dyDescent="0.25">
      <c r="A60" s="757"/>
      <c r="B60" s="760" t="s">
        <v>1448</v>
      </c>
      <c r="C60" s="290"/>
      <c r="D60" s="290"/>
      <c r="E60" s="235"/>
      <c r="F60" s="290"/>
      <c r="G60" s="290"/>
      <c r="H60" s="236"/>
      <c r="I60" s="326"/>
      <c r="J60" s="328"/>
      <c r="K60" s="326"/>
      <c r="L60" s="328"/>
      <c r="M60" s="326"/>
      <c r="N60" s="328"/>
      <c r="O60" s="326"/>
      <c r="P60" s="357">
        <f t="shared" si="2"/>
        <v>0</v>
      </c>
      <c r="Q60" s="358">
        <f t="shared" si="3"/>
        <v>0</v>
      </c>
      <c r="R60" s="326"/>
      <c r="S60" s="235"/>
      <c r="T60" s="235"/>
      <c r="U60" s="235"/>
    </row>
    <row r="61" spans="1:21" ht="15.75" hidden="1" x14ac:dyDescent="0.25">
      <c r="A61" s="757"/>
      <c r="B61" s="761"/>
      <c r="C61" s="290"/>
      <c r="D61" s="290"/>
      <c r="E61" s="235"/>
      <c r="F61" s="290"/>
      <c r="G61" s="290"/>
      <c r="H61" s="236"/>
      <c r="I61" s="326"/>
      <c r="J61" s="328"/>
      <c r="K61" s="326"/>
      <c r="L61" s="328"/>
      <c r="M61" s="326"/>
      <c r="N61" s="328"/>
      <c r="O61" s="326"/>
      <c r="P61" s="357">
        <f t="shared" si="2"/>
        <v>0</v>
      </c>
      <c r="Q61" s="358">
        <f t="shared" si="3"/>
        <v>0</v>
      </c>
      <c r="R61" s="326"/>
      <c r="S61" s="235"/>
      <c r="T61" s="235"/>
      <c r="U61" s="235"/>
    </row>
    <row r="62" spans="1:21" ht="15.75" hidden="1" x14ac:dyDescent="0.25">
      <c r="A62" s="757"/>
      <c r="B62" s="763"/>
      <c r="C62" s="290"/>
      <c r="D62" s="290"/>
      <c r="E62" s="235"/>
      <c r="F62" s="290"/>
      <c r="G62" s="290"/>
      <c r="H62" s="236"/>
      <c r="I62" s="326"/>
      <c r="J62" s="328"/>
      <c r="K62" s="326"/>
      <c r="L62" s="328"/>
      <c r="M62" s="326"/>
      <c r="N62" s="328"/>
      <c r="O62" s="326"/>
      <c r="P62" s="357">
        <f t="shared" si="2"/>
        <v>0</v>
      </c>
      <c r="Q62" s="358">
        <f t="shared" si="3"/>
        <v>0</v>
      </c>
      <c r="R62" s="326"/>
      <c r="S62" s="235"/>
      <c r="T62" s="235"/>
      <c r="U62" s="235"/>
    </row>
    <row r="63" spans="1:21" ht="15.75" hidden="1" x14ac:dyDescent="0.25">
      <c r="A63" s="757"/>
      <c r="B63" s="760" t="s">
        <v>1449</v>
      </c>
      <c r="C63" s="290"/>
      <c r="D63" s="290"/>
      <c r="E63" s="235"/>
      <c r="F63" s="290"/>
      <c r="G63" s="290"/>
      <c r="H63" s="236"/>
      <c r="I63" s="326"/>
      <c r="J63" s="328"/>
      <c r="K63" s="326"/>
      <c r="L63" s="328"/>
      <c r="M63" s="326"/>
      <c r="N63" s="328"/>
      <c r="O63" s="326"/>
      <c r="P63" s="357">
        <f t="shared" si="2"/>
        <v>0</v>
      </c>
      <c r="Q63" s="358">
        <f t="shared" si="3"/>
        <v>0</v>
      </c>
      <c r="R63" s="326"/>
      <c r="S63" s="235"/>
      <c r="T63" s="235"/>
      <c r="U63" s="235"/>
    </row>
    <row r="64" spans="1:21" ht="15.75" hidden="1" x14ac:dyDescent="0.25">
      <c r="A64" s="757"/>
      <c r="B64" s="761"/>
      <c r="C64" s="290"/>
      <c r="D64" s="290"/>
      <c r="E64" s="235"/>
      <c r="F64" s="290"/>
      <c r="G64" s="290"/>
      <c r="H64" s="236"/>
      <c r="I64" s="326"/>
      <c r="J64" s="328"/>
      <c r="K64" s="326"/>
      <c r="L64" s="328"/>
      <c r="M64" s="326"/>
      <c r="N64" s="328"/>
      <c r="O64" s="326"/>
      <c r="P64" s="357">
        <f t="shared" si="2"/>
        <v>0</v>
      </c>
      <c r="Q64" s="358">
        <f t="shared" si="3"/>
        <v>0</v>
      </c>
      <c r="R64" s="326"/>
      <c r="S64" s="235"/>
      <c r="T64" s="235"/>
      <c r="U64" s="235"/>
    </row>
    <row r="65" spans="1:21" ht="15.75" hidden="1" x14ac:dyDescent="0.25">
      <c r="A65" s="757"/>
      <c r="B65" s="761"/>
      <c r="C65" s="290"/>
      <c r="D65" s="290"/>
      <c r="E65" s="235"/>
      <c r="F65" s="290"/>
      <c r="G65" s="290"/>
      <c r="H65" s="236"/>
      <c r="I65" s="326"/>
      <c r="J65" s="328"/>
      <c r="K65" s="326"/>
      <c r="L65" s="328"/>
      <c r="M65" s="326"/>
      <c r="N65" s="328"/>
      <c r="O65" s="326"/>
      <c r="P65" s="357">
        <f t="shared" si="2"/>
        <v>0</v>
      </c>
      <c r="Q65" s="358">
        <f t="shared" si="3"/>
        <v>0</v>
      </c>
      <c r="R65" s="326"/>
      <c r="S65" s="235"/>
      <c r="T65" s="235"/>
      <c r="U65" s="235"/>
    </row>
    <row r="66" spans="1:21" ht="22.5" hidden="1" customHeight="1" x14ac:dyDescent="0.25">
      <c r="A66" s="757"/>
      <c r="B66" s="760" t="s">
        <v>1450</v>
      </c>
      <c r="C66" s="290"/>
      <c r="D66" s="290"/>
      <c r="E66" s="235"/>
      <c r="F66" s="290"/>
      <c r="G66" s="290"/>
      <c r="H66" s="236"/>
      <c r="I66" s="326"/>
      <c r="J66" s="328"/>
      <c r="K66" s="326"/>
      <c r="L66" s="328"/>
      <c r="M66" s="326"/>
      <c r="N66" s="328"/>
      <c r="O66" s="326"/>
      <c r="P66" s="357">
        <f t="shared" si="2"/>
        <v>0</v>
      </c>
      <c r="Q66" s="358">
        <f t="shared" si="3"/>
        <v>0</v>
      </c>
      <c r="R66" s="326"/>
      <c r="S66" s="235"/>
      <c r="T66" s="235"/>
      <c r="U66" s="235"/>
    </row>
    <row r="67" spans="1:21" ht="25.5" hidden="1" customHeight="1" x14ac:dyDescent="0.25">
      <c r="A67" s="757"/>
      <c r="B67" s="761"/>
      <c r="C67" s="290"/>
      <c r="D67" s="290"/>
      <c r="E67" s="235"/>
      <c r="F67" s="290"/>
      <c r="G67" s="290"/>
      <c r="H67" s="236"/>
      <c r="I67" s="326"/>
      <c r="J67" s="328"/>
      <c r="K67" s="326"/>
      <c r="L67" s="328"/>
      <c r="M67" s="326"/>
      <c r="N67" s="328"/>
      <c r="O67" s="326"/>
      <c r="P67" s="357">
        <f t="shared" si="2"/>
        <v>0</v>
      </c>
      <c r="Q67" s="358">
        <f t="shared" si="3"/>
        <v>0</v>
      </c>
      <c r="R67" s="326"/>
      <c r="S67" s="235"/>
      <c r="T67" s="235"/>
      <c r="U67" s="235"/>
    </row>
    <row r="68" spans="1:21" ht="22.5" hidden="1" customHeight="1" x14ac:dyDescent="0.25">
      <c r="A68" s="758"/>
      <c r="B68" s="761"/>
      <c r="C68" s="290"/>
      <c r="D68" s="290"/>
      <c r="E68" s="235"/>
      <c r="F68" s="290"/>
      <c r="G68" s="290"/>
      <c r="H68" s="236"/>
      <c r="I68" s="326"/>
      <c r="J68" s="328"/>
      <c r="K68" s="326"/>
      <c r="L68" s="328"/>
      <c r="M68" s="326"/>
      <c r="N68" s="328"/>
      <c r="O68" s="326"/>
      <c r="P68" s="357">
        <f t="shared" si="2"/>
        <v>0</v>
      </c>
      <c r="Q68" s="358">
        <f t="shared" si="3"/>
        <v>0</v>
      </c>
      <c r="R68" s="326"/>
      <c r="S68" s="235"/>
      <c r="T68" s="235"/>
      <c r="U68" s="235"/>
    </row>
    <row r="69" spans="1:21" s="245" customFormat="1" ht="15.75" x14ac:dyDescent="0.25">
      <c r="A69" s="275"/>
      <c r="B69" s="276"/>
      <c r="C69" s="275" t="s">
        <v>1451</v>
      </c>
      <c r="D69" s="276"/>
      <c r="E69" s="276"/>
      <c r="F69" s="276"/>
      <c r="G69" s="277"/>
      <c r="H69" s="248">
        <f t="shared" ref="H69:Q69" si="4">SUM(H9:H68)</f>
        <v>0.75</v>
      </c>
      <c r="I69" s="248">
        <f t="shared" si="4"/>
        <v>62975.666666666664</v>
      </c>
      <c r="J69" s="248">
        <f t="shared" si="4"/>
        <v>0.75</v>
      </c>
      <c r="K69" s="248">
        <f t="shared" si="4"/>
        <v>62975.666666666664</v>
      </c>
      <c r="L69" s="248">
        <f t="shared" si="4"/>
        <v>0.75</v>
      </c>
      <c r="M69" s="248">
        <f t="shared" si="4"/>
        <v>62975.666666666664</v>
      </c>
      <c r="N69" s="248">
        <f t="shared" si="4"/>
        <v>1.75</v>
      </c>
      <c r="O69" s="248">
        <f t="shared" si="4"/>
        <v>65975.666666666657</v>
      </c>
      <c r="P69" s="248">
        <f t="shared" si="4"/>
        <v>4</v>
      </c>
      <c r="Q69" s="248">
        <f t="shared" si="4"/>
        <v>254902.66666666666</v>
      </c>
      <c r="R69" s="249"/>
      <c r="S69" s="249"/>
      <c r="T69" s="249"/>
      <c r="U69" s="249"/>
    </row>
    <row r="70" spans="1:21" ht="15.75" x14ac:dyDescent="0.25">
      <c r="A70" s="245"/>
      <c r="B70" s="245"/>
      <c r="C70" s="245"/>
      <c r="D70" s="245"/>
      <c r="E70" s="245"/>
      <c r="F70" s="244"/>
      <c r="G70" s="245"/>
      <c r="H70" s="245"/>
      <c r="S70" s="250"/>
      <c r="T70" s="250"/>
      <c r="U70" s="251"/>
    </row>
    <row r="71" spans="1:21" ht="15.75" x14ac:dyDescent="0.25">
      <c r="F71" s="244"/>
      <c r="S71" s="250"/>
      <c r="T71" s="250"/>
    </row>
    <row r="72" spans="1:21" ht="15.75" x14ac:dyDescent="0.25">
      <c r="F72" s="244"/>
      <c r="S72" s="250"/>
      <c r="T72" s="250"/>
    </row>
    <row r="73" spans="1:21" ht="15.75" x14ac:dyDescent="0.25">
      <c r="F73" s="244"/>
      <c r="S73" s="250"/>
      <c r="T73" s="250"/>
    </row>
    <row r="74" spans="1:21" ht="15.75" x14ac:dyDescent="0.25">
      <c r="F74" s="244"/>
      <c r="S74" s="250"/>
      <c r="T74" s="250"/>
    </row>
    <row r="75" spans="1:21" ht="15.75" x14ac:dyDescent="0.25">
      <c r="F75" s="244"/>
      <c r="S75" s="250"/>
      <c r="T75" s="250"/>
    </row>
    <row r="76" spans="1:21" ht="15.75" x14ac:dyDescent="0.25">
      <c r="F76" s="244"/>
      <c r="S76" s="250"/>
      <c r="T76" s="250"/>
    </row>
    <row r="77" spans="1:21" ht="15.75" x14ac:dyDescent="0.25">
      <c r="F77" s="244"/>
      <c r="S77" s="250"/>
      <c r="T77" s="250"/>
    </row>
    <row r="78" spans="1:21" ht="15.75" x14ac:dyDescent="0.25">
      <c r="F78" s="244"/>
      <c r="S78" s="250"/>
      <c r="T78" s="250"/>
    </row>
    <row r="79" spans="1:21" ht="15.75" x14ac:dyDescent="0.25">
      <c r="F79" s="244"/>
      <c r="S79" s="252"/>
      <c r="T79" s="252"/>
    </row>
    <row r="80" spans="1:21" ht="15.75" x14ac:dyDescent="0.25">
      <c r="F80" s="244"/>
      <c r="S80" s="250"/>
      <c r="T80" s="250"/>
    </row>
    <row r="81" spans="6:20" ht="15.75" x14ac:dyDescent="0.25">
      <c r="F81" s="244"/>
      <c r="S81" s="250"/>
      <c r="T81" s="250"/>
    </row>
    <row r="82" spans="6:20" ht="15.75" x14ac:dyDescent="0.25">
      <c r="F82" s="244"/>
      <c r="S82" s="250"/>
      <c r="T82" s="250"/>
    </row>
    <row r="83" spans="6:20" ht="15.75" x14ac:dyDescent="0.25">
      <c r="F83" s="244"/>
      <c r="S83" s="250"/>
      <c r="T83" s="250"/>
    </row>
    <row r="84" spans="6:20" ht="15.75" x14ac:dyDescent="0.25">
      <c r="F84" s="244"/>
      <c r="S84" s="250"/>
      <c r="T84" s="250"/>
    </row>
    <row r="85" spans="6:20" ht="15.75" x14ac:dyDescent="0.25">
      <c r="F85" s="244"/>
      <c r="S85" s="250"/>
      <c r="T85" s="250"/>
    </row>
    <row r="86" spans="6:20" ht="15.75" x14ac:dyDescent="0.25">
      <c r="F86" s="244"/>
      <c r="S86" s="250"/>
      <c r="T86" s="250"/>
    </row>
    <row r="87" spans="6:20" ht="15.75" x14ac:dyDescent="0.25">
      <c r="F87" s="244"/>
      <c r="S87" s="250"/>
      <c r="T87" s="250"/>
    </row>
    <row r="88" spans="6:20" ht="15.75" x14ac:dyDescent="0.25">
      <c r="F88" s="244"/>
      <c r="S88" s="250"/>
      <c r="T88" s="250"/>
    </row>
    <row r="89" spans="6:20" x14ac:dyDescent="0.25">
      <c r="S89" s="250"/>
      <c r="T89" s="250"/>
    </row>
    <row r="90" spans="6:20" x14ac:dyDescent="0.25">
      <c r="S90" s="250"/>
      <c r="T90" s="250"/>
    </row>
    <row r="91" spans="6:20" x14ac:dyDescent="0.25">
      <c r="S91" s="250"/>
      <c r="T91" s="250"/>
    </row>
    <row r="92" spans="6:20" x14ac:dyDescent="0.25">
      <c r="S92" s="250"/>
      <c r="T92" s="250"/>
    </row>
    <row r="93" spans="6:20" x14ac:dyDescent="0.25">
      <c r="S93" s="250"/>
      <c r="T93" s="250"/>
    </row>
    <row r="94" spans="6:20" x14ac:dyDescent="0.25">
      <c r="S94" s="250"/>
      <c r="T94" s="250"/>
    </row>
    <row r="95" spans="6:20" x14ac:dyDescent="0.25">
      <c r="S95" s="250"/>
      <c r="T95" s="250"/>
    </row>
    <row r="96" spans="6:20" x14ac:dyDescent="0.25">
      <c r="S96" s="250"/>
      <c r="T96" s="250"/>
    </row>
    <row r="100" spans="6:20" x14ac:dyDescent="0.25">
      <c r="F100" s="238"/>
      <c r="S100" s="247"/>
      <c r="T100" s="247"/>
    </row>
    <row r="101" spans="6:20" x14ac:dyDescent="0.25">
      <c r="F101" s="238"/>
      <c r="S101" s="247"/>
      <c r="T101" s="247"/>
    </row>
    <row r="102" spans="6:20" x14ac:dyDescent="0.25">
      <c r="F102" s="238"/>
      <c r="S102" s="247"/>
      <c r="T102" s="247"/>
    </row>
    <row r="103" spans="6:20" x14ac:dyDescent="0.25">
      <c r="F103" s="238"/>
      <c r="S103" s="247"/>
      <c r="T103" s="247"/>
    </row>
    <row r="104" spans="6:20" x14ac:dyDescent="0.25">
      <c r="F104" s="238"/>
      <c r="S104" s="247"/>
      <c r="T104" s="247"/>
    </row>
    <row r="105" spans="6:20" x14ac:dyDescent="0.25">
      <c r="F105" s="238"/>
      <c r="S105" s="247"/>
      <c r="T105" s="247"/>
    </row>
    <row r="106" spans="6:20" x14ac:dyDescent="0.25">
      <c r="F106" s="238"/>
      <c r="S106" s="247"/>
      <c r="T106" s="247"/>
    </row>
    <row r="107" spans="6:20" x14ac:dyDescent="0.25">
      <c r="F107" s="238"/>
      <c r="S107" s="247"/>
      <c r="T107" s="247"/>
    </row>
    <row r="108" spans="6:20" x14ac:dyDescent="0.25">
      <c r="F108" s="238"/>
      <c r="S108" s="247"/>
      <c r="T108" s="247"/>
    </row>
    <row r="109" spans="6:20" x14ac:dyDescent="0.25">
      <c r="F109" s="238"/>
      <c r="S109" s="247"/>
      <c r="T109" s="247"/>
    </row>
    <row r="110" spans="6:20" x14ac:dyDescent="0.25">
      <c r="F110" s="238"/>
      <c r="S110" s="247"/>
      <c r="T110" s="247"/>
    </row>
    <row r="111" spans="6:20" x14ac:dyDescent="0.25">
      <c r="F111" s="238"/>
      <c r="S111" s="247"/>
      <c r="T111" s="247"/>
    </row>
    <row r="112" spans="6:20" x14ac:dyDescent="0.25">
      <c r="F112" s="238"/>
      <c r="S112" s="247"/>
      <c r="T112" s="247"/>
    </row>
    <row r="113" spans="6:20" x14ac:dyDescent="0.25">
      <c r="F113" s="238"/>
      <c r="S113" s="247"/>
      <c r="T113" s="247"/>
    </row>
    <row r="114" spans="6:20" x14ac:dyDescent="0.25">
      <c r="F114" s="238"/>
      <c r="S114" s="247"/>
      <c r="T114" s="247"/>
    </row>
    <row r="115" spans="6:20" x14ac:dyDescent="0.25">
      <c r="F115" s="238"/>
      <c r="S115" s="247"/>
      <c r="T115" s="247"/>
    </row>
    <row r="116" spans="6:20" x14ac:dyDescent="0.25">
      <c r="F116" s="238"/>
      <c r="S116" s="247"/>
      <c r="T116" s="247"/>
    </row>
    <row r="117" spans="6:20" x14ac:dyDescent="0.25">
      <c r="F117" s="238"/>
      <c r="S117" s="247"/>
      <c r="T117" s="247"/>
    </row>
    <row r="118" spans="6:20" x14ac:dyDescent="0.25">
      <c r="F118" s="238"/>
      <c r="S118" s="247"/>
      <c r="T118" s="247"/>
    </row>
    <row r="119" spans="6:20" x14ac:dyDescent="0.25">
      <c r="F119" s="238"/>
      <c r="S119" s="247"/>
      <c r="T119" s="247"/>
    </row>
    <row r="120" spans="6:20" x14ac:dyDescent="0.25">
      <c r="F120" s="238"/>
      <c r="S120" s="247"/>
      <c r="T120" s="247"/>
    </row>
    <row r="121" spans="6:20" x14ac:dyDescent="0.25">
      <c r="F121" s="238"/>
      <c r="S121" s="247"/>
      <c r="T121" s="247"/>
    </row>
    <row r="122" spans="6:20" x14ac:dyDescent="0.25">
      <c r="F122" s="238"/>
      <c r="S122" s="247"/>
      <c r="T122" s="247"/>
    </row>
    <row r="123" spans="6:20" x14ac:dyDescent="0.25">
      <c r="F123" s="238"/>
      <c r="S123" s="247"/>
      <c r="T123" s="247"/>
    </row>
    <row r="124" spans="6:20" x14ac:dyDescent="0.25">
      <c r="F124" s="238"/>
      <c r="S124" s="247"/>
      <c r="T124" s="247"/>
    </row>
    <row r="125" spans="6:20" x14ac:dyDescent="0.25">
      <c r="F125" s="238"/>
      <c r="S125" s="247"/>
      <c r="T125" s="247"/>
    </row>
    <row r="126" spans="6:20" x14ac:dyDescent="0.25">
      <c r="F126" s="238"/>
    </row>
    <row r="127" spans="6:20" x14ac:dyDescent="0.25">
      <c r="F127" s="238"/>
    </row>
    <row r="128" spans="6:20" x14ac:dyDescent="0.25">
      <c r="F128" s="238"/>
    </row>
    <row r="129" spans="6:6" x14ac:dyDescent="0.25">
      <c r="F129" s="238"/>
    </row>
    <row r="130" spans="6:6" x14ac:dyDescent="0.25">
      <c r="F130" s="238"/>
    </row>
    <row r="131" spans="6:6" x14ac:dyDescent="0.25">
      <c r="F131" s="238"/>
    </row>
    <row r="132" spans="6:6" x14ac:dyDescent="0.25">
      <c r="F132" s="238"/>
    </row>
    <row r="133" spans="6:6" x14ac:dyDescent="0.25">
      <c r="F133" s="238"/>
    </row>
    <row r="134" spans="6:6" x14ac:dyDescent="0.25">
      <c r="F134" s="238"/>
    </row>
    <row r="135" spans="6:6" x14ac:dyDescent="0.25">
      <c r="F135" s="238"/>
    </row>
    <row r="136" spans="6:6" x14ac:dyDescent="0.25">
      <c r="F136" s="238"/>
    </row>
    <row r="137" spans="6:6" x14ac:dyDescent="0.25">
      <c r="F137" s="238"/>
    </row>
    <row r="138" spans="6:6" x14ac:dyDescent="0.25">
      <c r="F138" s="238"/>
    </row>
    <row r="139" spans="6:6" x14ac:dyDescent="0.25">
      <c r="F139" s="238"/>
    </row>
    <row r="140" spans="6:6" x14ac:dyDescent="0.25">
      <c r="F140" s="238"/>
    </row>
    <row r="141" spans="6:6" x14ac:dyDescent="0.25">
      <c r="F141" s="238"/>
    </row>
    <row r="142" spans="6:6" x14ac:dyDescent="0.25">
      <c r="F142" s="238"/>
    </row>
    <row r="143" spans="6:6" x14ac:dyDescent="0.25">
      <c r="F143" s="238"/>
    </row>
    <row r="144" spans="6:6" x14ac:dyDescent="0.25">
      <c r="F144" s="238"/>
    </row>
    <row r="145" spans="6:6" x14ac:dyDescent="0.25">
      <c r="F145" s="238"/>
    </row>
    <row r="146" spans="6:6" x14ac:dyDescent="0.25">
      <c r="F146" s="238"/>
    </row>
    <row r="147" spans="6:6" x14ac:dyDescent="0.25">
      <c r="F147" s="238"/>
    </row>
    <row r="148" spans="6:6" x14ac:dyDescent="0.25">
      <c r="F148" s="238"/>
    </row>
    <row r="149" spans="6:6" x14ac:dyDescent="0.25">
      <c r="F149" s="238"/>
    </row>
    <row r="150" spans="6:6" x14ac:dyDescent="0.25">
      <c r="F150" s="238"/>
    </row>
    <row r="151" spans="6:6" x14ac:dyDescent="0.25">
      <c r="F151" s="238"/>
    </row>
    <row r="152" spans="6:6" x14ac:dyDescent="0.25">
      <c r="F152" s="238"/>
    </row>
    <row r="153" spans="6:6" x14ac:dyDescent="0.25">
      <c r="F153" s="238"/>
    </row>
    <row r="154" spans="6:6" x14ac:dyDescent="0.25">
      <c r="F154" s="238"/>
    </row>
    <row r="155" spans="6:6" x14ac:dyDescent="0.25">
      <c r="F155" s="238"/>
    </row>
    <row r="156" spans="6:6" x14ac:dyDescent="0.25">
      <c r="F156" s="238"/>
    </row>
    <row r="157" spans="6:6" x14ac:dyDescent="0.25">
      <c r="F157" s="238"/>
    </row>
    <row r="158" spans="6:6" x14ac:dyDescent="0.25">
      <c r="F158" s="238"/>
    </row>
    <row r="159" spans="6:6" x14ac:dyDescent="0.25">
      <c r="F159" s="238"/>
    </row>
    <row r="160" spans="6:6" x14ac:dyDescent="0.25">
      <c r="F160" s="238"/>
    </row>
    <row r="161" spans="6:6" x14ac:dyDescent="0.25">
      <c r="F161" s="238"/>
    </row>
    <row r="162" spans="6:6" x14ac:dyDescent="0.25">
      <c r="F162" s="238"/>
    </row>
    <row r="163" spans="6:6" x14ac:dyDescent="0.25">
      <c r="F163" s="238"/>
    </row>
    <row r="164" spans="6:6" x14ac:dyDescent="0.25">
      <c r="F164" s="238"/>
    </row>
    <row r="165" spans="6:6" x14ac:dyDescent="0.25">
      <c r="F165" s="238"/>
    </row>
  </sheetData>
  <mergeCells count="34">
    <mergeCell ref="U6:U8"/>
    <mergeCell ref="P6:Q7"/>
    <mergeCell ref="T6:T8"/>
    <mergeCell ref="S6:S8"/>
    <mergeCell ref="A45:A68"/>
    <mergeCell ref="B48:B51"/>
    <mergeCell ref="B45:B47"/>
    <mergeCell ref="B66:B68"/>
    <mergeCell ref="B60:B62"/>
    <mergeCell ref="B63:B65"/>
    <mergeCell ref="B56:B59"/>
    <mergeCell ref="B52:B55"/>
    <mergeCell ref="R6:R8"/>
    <mergeCell ref="G6:G8"/>
    <mergeCell ref="F6:F8"/>
    <mergeCell ref="H6:O6"/>
    <mergeCell ref="N7:O7"/>
    <mergeCell ref="D6:D8"/>
    <mergeCell ref="B10:B12"/>
    <mergeCell ref="B13:B17"/>
    <mergeCell ref="B18:B23"/>
    <mergeCell ref="B6:B8"/>
    <mergeCell ref="C6:C8"/>
    <mergeCell ref="E6:E8"/>
    <mergeCell ref="H7:I7"/>
    <mergeCell ref="J7:K7"/>
    <mergeCell ref="L7:M7"/>
    <mergeCell ref="A6:A8"/>
    <mergeCell ref="B30:B35"/>
    <mergeCell ref="B36:B39"/>
    <mergeCell ref="B40:B44"/>
    <mergeCell ref="A10:A23"/>
    <mergeCell ref="A24:A44"/>
    <mergeCell ref="B24:B29"/>
  </mergeCells>
  <dataValidations count="22">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3:C17">
      <formula1>$Q$1:$R$1</formula1>
    </dataValidation>
    <dataValidation type="list" allowBlank="1" showInputMessage="1" showErrorMessage="1" sqref="C10:C12">
      <formula1>$M$1:$P$1</formula1>
    </dataValidation>
    <dataValidation type="list" allowBlank="1" showInputMessage="1" showErrorMessage="1" sqref="C18:C23">
      <formula1>$S$1:$T$1</formula1>
    </dataValidation>
    <dataValidation type="list" allowBlank="1" showInputMessage="1" showErrorMessage="1" sqref="C24:C29">
      <formula1>$U$1:$W$1</formula1>
    </dataValidation>
    <dataValidation type="list" allowBlank="1" showInputMessage="1" showErrorMessage="1" sqref="C30:C35">
      <formula1>$X$1:$AA$1</formula1>
    </dataValidation>
    <dataValidation type="list" allowBlank="1" showInputMessage="1" showErrorMessage="1" sqref="C36:C39">
      <formula1>$AB$1:$AE$1</formula1>
    </dataValidation>
    <dataValidation type="list" allowBlank="1" showInputMessage="1" showErrorMessage="1" sqref="C40:C44">
      <formula1>$AF$1:$AJ$1</formula1>
    </dataValidation>
    <dataValidation type="list" allowBlank="1" showInputMessage="1" showErrorMessage="1" sqref="C45:C47">
      <formula1>$AK$1</formula1>
    </dataValidation>
    <dataValidation type="list" allowBlank="1" showInputMessage="1" showErrorMessage="1" sqref="C48:C51">
      <formula1>$AL$1</formula1>
    </dataValidation>
    <dataValidation type="list" allowBlank="1" showInputMessage="1" showErrorMessage="1" sqref="C52:C55">
      <formula1>$AM$1</formula1>
    </dataValidation>
    <dataValidation type="list" allowBlank="1" showInputMessage="1" showErrorMessage="1" sqref="C56:C59">
      <formula1>$AN$1</formula1>
    </dataValidation>
    <dataValidation type="list" allowBlank="1" showInputMessage="1" showErrorMessage="1" sqref="C60:C62">
      <formula1>$AO$1</formula1>
    </dataValidation>
    <dataValidation type="list" allowBlank="1" showInputMessage="1" showErrorMessage="1" sqref="C63:C65">
      <formula1>$AP$1</formula1>
    </dataValidation>
    <dataValidation type="list" allowBlank="1" showInputMessage="1" showErrorMessage="1" sqref="C66:C68">
      <formula1>$AQ$1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opLeftCell="G1" zoomScale="90" zoomScaleNormal="90" workbookViewId="0">
      <pane ySplit="6" topLeftCell="A10" activePane="bottomLeft" state="frozen"/>
      <selection activeCell="O6" sqref="O6"/>
      <selection pane="bottomLeft" activeCell="J12" sqref="J12"/>
    </sheetView>
  </sheetViews>
  <sheetFormatPr baseColWidth="10" defaultColWidth="11.42578125" defaultRowHeight="15" x14ac:dyDescent="0.25"/>
  <cols>
    <col min="1" max="1" width="40" customWidth="1"/>
    <col min="2" max="2" width="21.7109375" customWidth="1"/>
    <col min="3" max="3" width="34.42578125" customWidth="1"/>
    <col min="4" max="4" width="47.5703125" style="423" customWidth="1"/>
    <col min="5" max="5" width="34" customWidth="1"/>
    <col min="6" max="6" width="27.42578125" customWidth="1"/>
    <col min="7" max="7" width="43.5703125" customWidth="1"/>
    <col min="8" max="8" width="15.28515625" customWidth="1"/>
    <col min="9" max="9" width="15.28515625" style="225"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18" width="14.140625" hidden="1" customWidth="1"/>
    <col min="19" max="19" width="26.140625" customWidth="1"/>
    <col min="20" max="20" width="29.42578125" customWidth="1"/>
    <col min="21" max="21" width="18.7109375" customWidth="1"/>
    <col min="22" max="22" width="29" customWidth="1"/>
  </cols>
  <sheetData>
    <row r="1" spans="1:22" ht="18.75" x14ac:dyDescent="0.25">
      <c r="A1" s="423"/>
      <c r="B1" s="267"/>
      <c r="C1" s="463" t="s">
        <v>1452</v>
      </c>
      <c r="D1" s="267"/>
      <c r="E1" s="267"/>
      <c r="F1" s="267"/>
      <c r="G1" s="267"/>
      <c r="H1" s="267" t="s">
        <v>1453</v>
      </c>
      <c r="J1" s="267"/>
      <c r="K1" s="267"/>
      <c r="L1" s="267"/>
      <c r="M1" s="267"/>
      <c r="N1" s="267"/>
      <c r="O1" s="267"/>
      <c r="P1" s="267"/>
      <c r="Q1" s="267"/>
      <c r="R1" s="267"/>
      <c r="S1" s="267"/>
      <c r="T1" s="267"/>
      <c r="U1" s="267"/>
      <c r="V1" s="267"/>
    </row>
    <row r="2" spans="1:22" ht="18.75" x14ac:dyDescent="0.25">
      <c r="A2" s="299" t="s">
        <v>1454</v>
      </c>
      <c r="B2" s="267"/>
      <c r="C2" s="267"/>
      <c r="D2" s="267"/>
      <c r="E2" s="267"/>
      <c r="F2" s="267"/>
      <c r="G2" s="267"/>
      <c r="H2" s="267"/>
      <c r="J2" s="267"/>
      <c r="K2" s="267"/>
      <c r="L2" s="267"/>
      <c r="M2" s="267"/>
      <c r="N2" s="267"/>
      <c r="O2" s="267"/>
      <c r="P2" s="267"/>
      <c r="Q2" s="267"/>
      <c r="R2" s="267"/>
      <c r="S2" s="267"/>
      <c r="T2" s="267"/>
      <c r="U2" s="267"/>
      <c r="V2" s="267"/>
    </row>
    <row r="3" spans="1:22" x14ac:dyDescent="0.25">
      <c r="A3" s="764" t="s">
        <v>1455</v>
      </c>
      <c r="B3" s="764"/>
      <c r="C3" s="764"/>
      <c r="D3" s="764"/>
      <c r="E3" s="764"/>
      <c r="F3" s="764"/>
      <c r="G3" s="764"/>
      <c r="H3" s="764"/>
      <c r="I3" s="764"/>
      <c r="J3" s="764"/>
      <c r="K3" s="764"/>
      <c r="L3" s="764"/>
      <c r="M3" s="764"/>
      <c r="N3" s="764"/>
      <c r="O3" s="764"/>
      <c r="P3" s="764"/>
      <c r="Q3" s="764"/>
      <c r="R3" s="764"/>
      <c r="S3" s="764"/>
      <c r="T3" s="764"/>
      <c r="U3" s="764"/>
      <c r="V3" s="764"/>
    </row>
    <row r="4" spans="1:22" ht="1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1456</v>
      </c>
      <c r="S4" s="736" t="s">
        <v>1361</v>
      </c>
      <c r="T4" s="736" t="s">
        <v>1362</v>
      </c>
      <c r="U4" s="736" t="s">
        <v>1363</v>
      </c>
      <c r="V4" s="733" t="s">
        <v>1364</v>
      </c>
    </row>
    <row r="5" spans="1:22"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7"/>
      <c r="V5" s="734"/>
    </row>
    <row r="6" spans="1:22"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8"/>
      <c r="V6" s="735"/>
    </row>
    <row r="7" spans="1:22" s="341" customFormat="1" ht="15.75" x14ac:dyDescent="0.25">
      <c r="A7" s="405"/>
      <c r="B7" s="406"/>
      <c r="C7" s="407"/>
      <c r="D7" s="407"/>
      <c r="E7" s="407"/>
      <c r="F7" s="408"/>
      <c r="G7" s="407"/>
      <c r="H7" s="409"/>
      <c r="I7" s="409"/>
      <c r="J7" s="409"/>
      <c r="K7" s="409"/>
      <c r="L7" s="409"/>
      <c r="M7" s="409"/>
      <c r="N7" s="409"/>
      <c r="O7" s="409"/>
      <c r="P7" s="409"/>
      <c r="Q7" s="409"/>
      <c r="R7" s="410"/>
      <c r="S7" s="410"/>
      <c r="T7" s="410"/>
      <c r="U7" s="410"/>
      <c r="V7" s="411"/>
    </row>
    <row r="8" spans="1:22" ht="117.75" customHeight="1" x14ac:dyDescent="0.25">
      <c r="A8" s="756" t="s">
        <v>1457</v>
      </c>
      <c r="B8" s="756" t="s">
        <v>1458</v>
      </c>
      <c r="C8" s="502" t="s">
        <v>1452</v>
      </c>
      <c r="D8" s="503" t="s">
        <v>1816</v>
      </c>
      <c r="E8" s="504" t="s">
        <v>1817</v>
      </c>
      <c r="F8" s="499" t="s">
        <v>1818</v>
      </c>
      <c r="G8" s="500" t="s">
        <v>1819</v>
      </c>
      <c r="H8" s="486">
        <v>0.25</v>
      </c>
      <c r="I8" s="532">
        <f>(Q8/4)</f>
        <v>1855149.375</v>
      </c>
      <c r="J8" s="486">
        <v>0.25</v>
      </c>
      <c r="K8" s="532">
        <f>(Q8/4)</f>
        <v>1855149.375</v>
      </c>
      <c r="L8" s="486">
        <v>0.25</v>
      </c>
      <c r="M8" s="532">
        <f>(Q8/4)</f>
        <v>1855149.375</v>
      </c>
      <c r="N8" s="486">
        <v>0.25</v>
      </c>
      <c r="O8" s="532">
        <f>(Q8/4)</f>
        <v>1855149.375</v>
      </c>
      <c r="P8" s="533">
        <f t="shared" ref="P8:P12" si="0">H8+J8+L8+N8</f>
        <v>1</v>
      </c>
      <c r="Q8" s="568">
        <f>+'2. CONTRATACION DE PERSONAL'!D32</f>
        <v>7420597.5</v>
      </c>
      <c r="R8" s="523"/>
      <c r="S8" s="489" t="s">
        <v>1820</v>
      </c>
      <c r="T8" s="489" t="s">
        <v>1821</v>
      </c>
      <c r="U8" s="512" t="s">
        <v>1732</v>
      </c>
      <c r="V8" s="491" t="s">
        <v>1759</v>
      </c>
    </row>
    <row r="9" spans="1:22" ht="110.25" customHeight="1" x14ac:dyDescent="0.25">
      <c r="A9" s="757"/>
      <c r="B9" s="757"/>
      <c r="C9" s="502" t="s">
        <v>1452</v>
      </c>
      <c r="D9" s="503" t="s">
        <v>1826</v>
      </c>
      <c r="E9" s="504" t="s">
        <v>1827</v>
      </c>
      <c r="F9" s="505" t="s">
        <v>2064</v>
      </c>
      <c r="G9" s="500" t="s">
        <v>1828</v>
      </c>
      <c r="H9" s="486">
        <v>0.25</v>
      </c>
      <c r="I9" s="532">
        <f>(Q9/4)</f>
        <v>266250</v>
      </c>
      <c r="J9" s="486">
        <v>0.25</v>
      </c>
      <c r="K9" s="532">
        <f>(690000/4)</f>
        <v>172500</v>
      </c>
      <c r="L9" s="486">
        <v>0.25</v>
      </c>
      <c r="M9" s="532">
        <f>(690000/4)</f>
        <v>172500</v>
      </c>
      <c r="N9" s="486">
        <v>0.25</v>
      </c>
      <c r="O9" s="532">
        <f>(690000/4)</f>
        <v>172500</v>
      </c>
      <c r="P9" s="533">
        <f t="shared" si="0"/>
        <v>1</v>
      </c>
      <c r="Q9" s="568">
        <f>+'5. ACTIVIDADES ESPECIALES'!D93</f>
        <v>1065000</v>
      </c>
      <c r="R9" s="523"/>
      <c r="S9" s="489" t="s">
        <v>1829</v>
      </c>
      <c r="T9" s="489" t="s">
        <v>1830</v>
      </c>
      <c r="U9" s="590" t="s">
        <v>1729</v>
      </c>
      <c r="V9" s="491" t="s">
        <v>1759</v>
      </c>
    </row>
    <row r="10" spans="1:22" ht="107.25" customHeight="1" x14ac:dyDescent="0.25">
      <c r="A10" s="757"/>
      <c r="B10" s="757"/>
      <c r="C10" s="502" t="s">
        <v>1452</v>
      </c>
      <c r="D10" s="506" t="s">
        <v>1822</v>
      </c>
      <c r="E10" s="507" t="s">
        <v>1823</v>
      </c>
      <c r="F10" s="505" t="s">
        <v>1824</v>
      </c>
      <c r="G10" s="500" t="s">
        <v>1825</v>
      </c>
      <c r="H10" s="486">
        <v>0.25</v>
      </c>
      <c r="I10" s="532">
        <f>+(Q10/4)</f>
        <v>757265</v>
      </c>
      <c r="J10" s="486">
        <v>0.25</v>
      </c>
      <c r="K10" s="532">
        <f>+(Q10/4)</f>
        <v>757265</v>
      </c>
      <c r="L10" s="486">
        <v>0.25</v>
      </c>
      <c r="M10" s="532">
        <f>+(Q10/4)</f>
        <v>757265</v>
      </c>
      <c r="N10" s="486">
        <v>0.25</v>
      </c>
      <c r="O10" s="532">
        <f>+(Q10/4)</f>
        <v>757265</v>
      </c>
      <c r="P10" s="533">
        <f t="shared" si="0"/>
        <v>1</v>
      </c>
      <c r="Q10" s="568">
        <v>3029060</v>
      </c>
      <c r="R10" s="523"/>
      <c r="S10" s="489" t="s">
        <v>1831</v>
      </c>
      <c r="T10" s="489" t="s">
        <v>1832</v>
      </c>
      <c r="U10" s="590" t="s">
        <v>1729</v>
      </c>
      <c r="V10" s="491" t="s">
        <v>1759</v>
      </c>
    </row>
    <row r="11" spans="1:22" ht="81" customHeight="1" x14ac:dyDescent="0.25">
      <c r="A11" s="757"/>
      <c r="B11" s="757"/>
      <c r="C11" s="501" t="s">
        <v>1452</v>
      </c>
      <c r="D11" s="506" t="s">
        <v>1833</v>
      </c>
      <c r="E11" s="504" t="s">
        <v>1834</v>
      </c>
      <c r="F11" s="505" t="s">
        <v>1835</v>
      </c>
      <c r="G11" s="508" t="s">
        <v>2012</v>
      </c>
      <c r="H11" s="486">
        <v>0.25</v>
      </c>
      <c r="I11" s="532">
        <f>+(Q11/4)</f>
        <v>7786.25</v>
      </c>
      <c r="J11" s="486">
        <v>0.25</v>
      </c>
      <c r="K11" s="532">
        <f>+(Q11/4)</f>
        <v>7786.25</v>
      </c>
      <c r="L11" s="486">
        <v>0.25</v>
      </c>
      <c r="M11" s="532">
        <f>+(Q11/4)</f>
        <v>7786.25</v>
      </c>
      <c r="N11" s="486">
        <v>0.25</v>
      </c>
      <c r="O11" s="532">
        <f>+(Q11/4)</f>
        <v>7786.25</v>
      </c>
      <c r="P11" s="533">
        <f t="shared" si="0"/>
        <v>1</v>
      </c>
      <c r="Q11" s="534">
        <f>+'1. TALLERES SEMINARIOS'!D199</f>
        <v>31145</v>
      </c>
      <c r="R11" s="523"/>
      <c r="S11" s="489" t="s">
        <v>1836</v>
      </c>
      <c r="T11" s="489" t="s">
        <v>1837</v>
      </c>
      <c r="U11" s="590" t="s">
        <v>1729</v>
      </c>
      <c r="V11" s="491" t="s">
        <v>1759</v>
      </c>
    </row>
    <row r="12" spans="1:22" ht="122.25" customHeight="1" x14ac:dyDescent="0.25">
      <c r="A12" s="757"/>
      <c r="B12" s="757"/>
      <c r="C12" s="502" t="s">
        <v>1452</v>
      </c>
      <c r="D12" s="509" t="s">
        <v>1838</v>
      </c>
      <c r="E12" s="510" t="s">
        <v>1839</v>
      </c>
      <c r="F12" s="505" t="s">
        <v>1840</v>
      </c>
      <c r="G12" s="508" t="s">
        <v>1841</v>
      </c>
      <c r="H12" s="486"/>
      <c r="I12" s="532"/>
      <c r="J12" s="486"/>
      <c r="K12" s="532"/>
      <c r="L12" s="486">
        <v>1</v>
      </c>
      <c r="M12" s="532">
        <v>100</v>
      </c>
      <c r="N12" s="486"/>
      <c r="O12" s="532"/>
      <c r="P12" s="533">
        <f t="shared" si="0"/>
        <v>1</v>
      </c>
      <c r="Q12" s="534">
        <f>+'5. ACTIVIDADES ESPECIALES'!D444</f>
        <v>100</v>
      </c>
      <c r="R12" s="523"/>
      <c r="S12" s="489" t="s">
        <v>1842</v>
      </c>
      <c r="T12" s="489" t="s">
        <v>1843</v>
      </c>
      <c r="U12" s="511" t="s">
        <v>1844</v>
      </c>
      <c r="V12" s="491" t="s">
        <v>1759</v>
      </c>
    </row>
    <row r="13" spans="1:22" ht="15.75" x14ac:dyDescent="0.25">
      <c r="A13" s="275"/>
      <c r="B13" s="276"/>
      <c r="C13" s="275" t="s">
        <v>1459</v>
      </c>
      <c r="D13" s="276"/>
      <c r="E13" s="276"/>
      <c r="F13" s="276"/>
      <c r="G13" s="277"/>
      <c r="H13" s="248">
        <f t="shared" ref="H13:Q13" si="1">SUM(H8:H12)</f>
        <v>1</v>
      </c>
      <c r="I13" s="257">
        <f t="shared" si="1"/>
        <v>2886450.625</v>
      </c>
      <c r="J13" s="248">
        <f t="shared" si="1"/>
        <v>1</v>
      </c>
      <c r="K13" s="257">
        <f t="shared" si="1"/>
        <v>2792700.625</v>
      </c>
      <c r="L13" s="248">
        <f t="shared" si="1"/>
        <v>2</v>
      </c>
      <c r="M13" s="257">
        <f t="shared" si="1"/>
        <v>2792800.625</v>
      </c>
      <c r="N13" s="248">
        <f t="shared" si="1"/>
        <v>1</v>
      </c>
      <c r="O13" s="257">
        <f t="shared" si="1"/>
        <v>2792700.625</v>
      </c>
      <c r="P13" s="257">
        <f t="shared" si="1"/>
        <v>5</v>
      </c>
      <c r="Q13" s="257">
        <f t="shared" si="1"/>
        <v>11545902.5</v>
      </c>
      <c r="R13" s="249"/>
      <c r="S13" s="249"/>
      <c r="T13" s="249"/>
      <c r="U13" s="249"/>
      <c r="V13" s="249"/>
    </row>
    <row r="18" spans="1:22" x14ac:dyDescent="0.25">
      <c r="A18" s="423"/>
      <c r="B18" s="423"/>
      <c r="C18" s="423"/>
      <c r="E18" s="423"/>
      <c r="F18" s="423"/>
      <c r="G18" s="423"/>
      <c r="H18" s="423"/>
      <c r="I18" s="423"/>
      <c r="J18" s="423"/>
      <c r="K18" s="423"/>
      <c r="L18" s="423"/>
      <c r="M18" s="423"/>
      <c r="N18" s="423"/>
      <c r="O18" s="423"/>
      <c r="P18" s="423"/>
      <c r="Q18" s="423"/>
      <c r="R18" s="423"/>
      <c r="S18" s="423"/>
      <c r="T18" s="423"/>
      <c r="U18" s="423"/>
      <c r="V18" s="423"/>
    </row>
    <row r="19" spans="1:22" x14ac:dyDescent="0.25">
      <c r="A19" s="423"/>
      <c r="B19" s="423"/>
      <c r="C19" s="423"/>
      <c r="E19" s="423"/>
      <c r="F19" s="423"/>
      <c r="G19" s="423"/>
      <c r="H19" s="423"/>
      <c r="I19" s="423"/>
      <c r="J19" s="423"/>
      <c r="K19" s="423"/>
      <c r="L19" s="423"/>
      <c r="M19" s="423"/>
      <c r="N19" s="423"/>
      <c r="O19" s="423"/>
      <c r="P19" s="423"/>
      <c r="Q19" s="423"/>
      <c r="R19" s="423"/>
      <c r="S19" s="423"/>
      <c r="T19" s="423"/>
      <c r="U19" s="423"/>
      <c r="V19" s="423"/>
    </row>
    <row r="20" spans="1:22" x14ac:dyDescent="0.25">
      <c r="A20" s="423"/>
      <c r="B20" s="423"/>
      <c r="C20" s="423"/>
      <c r="E20" s="423"/>
      <c r="F20" s="423"/>
      <c r="G20" s="423"/>
      <c r="H20" s="423"/>
      <c r="I20" s="423"/>
      <c r="J20" s="423"/>
      <c r="K20" s="423"/>
      <c r="L20" s="423"/>
      <c r="M20" s="423"/>
      <c r="N20" s="423"/>
      <c r="O20" s="423"/>
      <c r="P20" s="423"/>
      <c r="Q20" s="423"/>
      <c r="R20" s="423"/>
      <c r="S20" s="423"/>
      <c r="T20" s="423"/>
      <c r="U20" s="423"/>
      <c r="V20" s="423"/>
    </row>
    <row r="21" spans="1:22" x14ac:dyDescent="0.25">
      <c r="A21" s="423"/>
      <c r="B21" s="423"/>
      <c r="C21" s="423"/>
      <c r="E21" s="423"/>
      <c r="F21" s="423"/>
      <c r="G21" s="423"/>
      <c r="H21" s="423"/>
      <c r="I21" s="423"/>
      <c r="J21" s="423"/>
      <c r="K21" s="423"/>
      <c r="L21" s="423"/>
      <c r="M21" s="423"/>
      <c r="N21" s="423"/>
      <c r="O21" s="423"/>
      <c r="P21" s="423"/>
      <c r="Q21" s="423"/>
      <c r="R21" s="423"/>
      <c r="S21" s="423"/>
      <c r="T21" s="423"/>
      <c r="U21" s="423"/>
      <c r="V21" s="423"/>
    </row>
    <row r="22" spans="1:22" x14ac:dyDescent="0.25">
      <c r="A22" s="423"/>
      <c r="B22" s="423"/>
      <c r="C22" s="423"/>
      <c r="E22" s="423"/>
      <c r="F22" s="423"/>
      <c r="G22" s="423"/>
      <c r="H22" s="423"/>
      <c r="I22" s="423"/>
      <c r="J22" s="423"/>
      <c r="K22" s="423"/>
      <c r="L22" s="423"/>
      <c r="M22" s="423"/>
      <c r="N22" s="423"/>
      <c r="O22" s="423"/>
      <c r="P22" s="423"/>
      <c r="Q22" s="423"/>
      <c r="R22" s="423"/>
      <c r="S22" s="423"/>
      <c r="T22" s="423"/>
      <c r="U22" s="423"/>
      <c r="V22" s="423"/>
    </row>
    <row r="23" spans="1:22" x14ac:dyDescent="0.25">
      <c r="A23" s="423"/>
      <c r="B23" s="423"/>
      <c r="C23" s="423"/>
      <c r="E23" s="423"/>
      <c r="F23" s="423"/>
      <c r="G23" s="423"/>
      <c r="H23" s="423"/>
      <c r="I23" s="423"/>
      <c r="J23" s="423"/>
      <c r="K23" s="423"/>
      <c r="L23" s="423"/>
      <c r="M23" s="423"/>
      <c r="N23" s="423"/>
      <c r="O23" s="423"/>
      <c r="P23" s="423"/>
      <c r="Q23" s="423"/>
      <c r="R23" s="423"/>
      <c r="S23" s="423"/>
      <c r="T23" s="423"/>
      <c r="U23" s="423"/>
      <c r="V23" s="423"/>
    </row>
    <row r="24" spans="1:22" x14ac:dyDescent="0.25">
      <c r="A24" s="423"/>
      <c r="B24" s="423"/>
      <c r="C24" s="423"/>
      <c r="E24" s="423"/>
      <c r="F24" s="423"/>
      <c r="G24" s="423"/>
      <c r="H24" s="423"/>
      <c r="I24" s="423"/>
      <c r="J24" s="423"/>
      <c r="K24" s="423"/>
      <c r="L24" s="423"/>
      <c r="M24" s="423"/>
      <c r="N24" s="423"/>
      <c r="O24" s="423"/>
      <c r="P24" s="423"/>
      <c r="Q24" s="423"/>
      <c r="R24" s="423"/>
      <c r="S24" s="423"/>
      <c r="T24" s="423"/>
      <c r="U24" s="423"/>
      <c r="V24" s="423"/>
    </row>
    <row r="25" spans="1:22" x14ac:dyDescent="0.25">
      <c r="I25" s="423"/>
      <c r="J25" s="423"/>
      <c r="K25" s="423"/>
      <c r="L25" s="423"/>
      <c r="M25" s="423"/>
      <c r="N25" s="423"/>
      <c r="O25" s="423"/>
      <c r="P25" s="423"/>
      <c r="Q25" s="423"/>
    </row>
    <row r="26" spans="1:22" x14ac:dyDescent="0.25">
      <c r="I26" s="423"/>
      <c r="J26" s="423"/>
      <c r="K26" s="423"/>
      <c r="L26" s="423"/>
      <c r="M26" s="423"/>
      <c r="N26" s="423"/>
      <c r="O26" s="423"/>
      <c r="P26" s="423"/>
      <c r="Q26" s="423"/>
    </row>
    <row r="27" spans="1:22" x14ac:dyDescent="0.25">
      <c r="I27" s="423"/>
      <c r="J27" s="423"/>
      <c r="K27" s="423"/>
      <c r="L27" s="423"/>
      <c r="M27" s="423"/>
      <c r="N27" s="423"/>
      <c r="O27" s="423"/>
      <c r="P27" s="423"/>
      <c r="Q27" s="423"/>
    </row>
    <row r="28" spans="1:22" x14ac:dyDescent="0.25">
      <c r="I28" s="423"/>
      <c r="J28" s="423"/>
      <c r="K28" s="423"/>
      <c r="L28" s="423"/>
      <c r="M28" s="423"/>
      <c r="N28" s="423"/>
      <c r="O28" s="423"/>
      <c r="P28" s="423"/>
      <c r="Q28" s="423"/>
    </row>
    <row r="29" spans="1:22" x14ac:dyDescent="0.25">
      <c r="I29" s="423"/>
      <c r="J29" s="423"/>
      <c r="K29" s="423"/>
      <c r="L29" s="423"/>
      <c r="M29" s="423"/>
      <c r="N29" s="423"/>
      <c r="O29" s="423"/>
      <c r="P29" s="423"/>
      <c r="Q29" s="423"/>
    </row>
    <row r="30" spans="1:22" x14ac:dyDescent="0.25">
      <c r="I30" s="423"/>
      <c r="J30" s="423"/>
      <c r="K30" s="423"/>
      <c r="L30" s="423"/>
      <c r="M30" s="423"/>
      <c r="N30" s="423"/>
      <c r="O30" s="423"/>
      <c r="P30" s="423"/>
      <c r="Q30" s="423"/>
    </row>
    <row r="31" spans="1:22" x14ac:dyDescent="0.25">
      <c r="I31" s="423"/>
      <c r="J31" s="423"/>
      <c r="K31" s="423"/>
      <c r="L31" s="423"/>
      <c r="M31" s="423"/>
      <c r="N31" s="423"/>
      <c r="O31" s="423"/>
      <c r="P31" s="423"/>
      <c r="Q31" s="423"/>
    </row>
    <row r="32" spans="1:22" x14ac:dyDescent="0.25">
      <c r="I32" s="423"/>
      <c r="J32" s="423"/>
      <c r="K32" s="423"/>
      <c r="L32" s="423"/>
      <c r="M32" s="423"/>
      <c r="N32" s="423"/>
      <c r="O32" s="423"/>
      <c r="P32" s="423"/>
      <c r="Q32" s="423"/>
    </row>
    <row r="33" spans="9:17" x14ac:dyDescent="0.25">
      <c r="I33" s="423"/>
      <c r="J33" s="423"/>
      <c r="K33" s="423"/>
      <c r="L33" s="423"/>
      <c r="M33" s="423"/>
      <c r="N33" s="423"/>
      <c r="O33" s="423"/>
      <c r="P33" s="423"/>
      <c r="Q33" s="423"/>
    </row>
    <row r="34" spans="9:17" x14ac:dyDescent="0.25">
      <c r="I34" s="423"/>
      <c r="J34" s="423"/>
      <c r="K34" s="423"/>
      <c r="L34" s="423"/>
      <c r="M34" s="423"/>
      <c r="N34" s="423"/>
      <c r="O34" s="423"/>
      <c r="P34" s="423"/>
      <c r="Q34" s="423"/>
    </row>
    <row r="35" spans="9:17" x14ac:dyDescent="0.25">
      <c r="I35" s="423"/>
      <c r="J35" s="423"/>
      <c r="K35" s="423"/>
      <c r="L35" s="423"/>
      <c r="M35" s="423"/>
      <c r="N35" s="423"/>
      <c r="O35" s="423"/>
      <c r="P35" s="423"/>
      <c r="Q35" s="423"/>
    </row>
    <row r="36" spans="9:17" x14ac:dyDescent="0.25">
      <c r="I36" s="423"/>
      <c r="J36" s="423"/>
      <c r="K36" s="423"/>
      <c r="L36" s="423"/>
      <c r="M36" s="423"/>
      <c r="N36" s="423"/>
      <c r="O36" s="423"/>
      <c r="P36" s="423"/>
      <c r="Q36" s="423"/>
    </row>
    <row r="37" spans="9:17" x14ac:dyDescent="0.25">
      <c r="I37" s="423"/>
      <c r="J37" s="423"/>
      <c r="K37" s="423"/>
      <c r="L37" s="423"/>
      <c r="M37" s="423"/>
      <c r="N37" s="423"/>
      <c r="O37" s="423"/>
      <c r="P37" s="423"/>
      <c r="Q37" s="423"/>
    </row>
    <row r="38" spans="9:17" x14ac:dyDescent="0.25">
      <c r="I38" s="423"/>
      <c r="J38" s="423"/>
      <c r="K38" s="423"/>
      <c r="L38" s="423"/>
      <c r="M38" s="423"/>
      <c r="N38" s="423"/>
      <c r="O38" s="423"/>
      <c r="P38" s="423"/>
      <c r="Q38" s="423"/>
    </row>
    <row r="39" spans="9:17" x14ac:dyDescent="0.25">
      <c r="I39" s="423"/>
      <c r="J39" s="423"/>
      <c r="K39" s="423"/>
      <c r="L39" s="423"/>
      <c r="M39" s="423"/>
      <c r="N39" s="423"/>
      <c r="O39" s="423"/>
      <c r="P39" s="423"/>
      <c r="Q39" s="423"/>
    </row>
    <row r="40" spans="9:17" x14ac:dyDescent="0.25">
      <c r="I40" s="423"/>
      <c r="J40" s="423"/>
      <c r="K40" s="423"/>
      <c r="L40" s="423"/>
      <c r="M40" s="423"/>
      <c r="N40" s="423"/>
      <c r="O40" s="423"/>
      <c r="P40" s="423"/>
      <c r="Q40" s="423"/>
    </row>
    <row r="41" spans="9:17" x14ac:dyDescent="0.25">
      <c r="I41" s="423"/>
      <c r="J41" s="423"/>
      <c r="K41" s="423"/>
      <c r="L41" s="423"/>
      <c r="M41" s="423"/>
      <c r="N41" s="423"/>
      <c r="O41" s="423"/>
      <c r="P41" s="423"/>
      <c r="Q41" s="423"/>
    </row>
    <row r="42" spans="9:17" x14ac:dyDescent="0.25">
      <c r="I42" s="423"/>
      <c r="J42" s="423"/>
      <c r="K42" s="423"/>
      <c r="L42" s="423"/>
      <c r="M42" s="423"/>
      <c r="N42" s="423"/>
      <c r="O42" s="423"/>
      <c r="P42" s="423"/>
      <c r="Q42" s="423"/>
    </row>
    <row r="43" spans="9:17" x14ac:dyDescent="0.25">
      <c r="I43" s="423"/>
      <c r="J43" s="423"/>
      <c r="K43" s="423"/>
      <c r="L43" s="423"/>
      <c r="M43" s="423"/>
      <c r="N43" s="423"/>
      <c r="O43" s="423"/>
      <c r="P43" s="423"/>
      <c r="Q43" s="423"/>
    </row>
    <row r="44" spans="9:17" x14ac:dyDescent="0.25">
      <c r="I44" s="423"/>
      <c r="J44" s="423"/>
      <c r="K44" s="423"/>
      <c r="L44" s="423"/>
      <c r="M44" s="423"/>
      <c r="N44" s="423"/>
      <c r="O44" s="423"/>
      <c r="P44" s="423"/>
      <c r="Q44" s="423"/>
    </row>
    <row r="45" spans="9:17" x14ac:dyDescent="0.25">
      <c r="I45" s="423"/>
      <c r="J45" s="423"/>
      <c r="K45" s="423"/>
      <c r="L45" s="423"/>
      <c r="M45" s="423"/>
      <c r="N45" s="423"/>
      <c r="O45" s="423"/>
      <c r="P45" s="423"/>
      <c r="Q45" s="423"/>
    </row>
    <row r="46" spans="9:17" x14ac:dyDescent="0.25">
      <c r="I46" s="423"/>
      <c r="J46" s="423"/>
      <c r="K46" s="423"/>
      <c r="L46" s="423"/>
      <c r="M46" s="423"/>
      <c r="N46" s="423"/>
      <c r="O46" s="423"/>
      <c r="P46" s="423"/>
      <c r="Q46" s="423"/>
    </row>
    <row r="47" spans="9:17" x14ac:dyDescent="0.25">
      <c r="I47" s="423"/>
      <c r="J47" s="423"/>
      <c r="K47" s="423"/>
      <c r="L47" s="423"/>
      <c r="M47" s="423"/>
      <c r="N47" s="423"/>
      <c r="O47" s="423"/>
      <c r="P47" s="423"/>
      <c r="Q47" s="423"/>
    </row>
    <row r="48" spans="9:17" ht="15.6" customHeight="1" x14ac:dyDescent="0.25">
      <c r="I48" s="423"/>
      <c r="J48" s="423"/>
      <c r="K48" s="423"/>
      <c r="L48" s="423"/>
      <c r="M48" s="423"/>
      <c r="N48" s="423"/>
      <c r="O48" s="423"/>
      <c r="P48" s="423"/>
      <c r="Q48" s="423"/>
    </row>
  </sheetData>
  <mergeCells count="21">
    <mergeCell ref="A8:A12"/>
    <mergeCell ref="H5:I5"/>
    <mergeCell ref="B8:B12"/>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12">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topLeftCell="H1" zoomScale="70" zoomScaleNormal="70" workbookViewId="0">
      <pane ySplit="8" topLeftCell="A11" activePane="bottomLeft" state="frozen"/>
      <selection activeCell="A7" sqref="A7"/>
      <selection pane="bottomLeft" activeCell="Q12" sqref="Q12"/>
    </sheetView>
  </sheetViews>
  <sheetFormatPr baseColWidth="10" defaultColWidth="11.42578125" defaultRowHeight="15" x14ac:dyDescent="0.25"/>
  <cols>
    <col min="1" max="1" width="54.140625" customWidth="1"/>
    <col min="2" max="2" width="41.42578125" customWidth="1"/>
    <col min="3" max="3" width="39.28515625" customWidth="1"/>
    <col min="4" max="4" width="45.140625" style="423" customWidth="1"/>
    <col min="5" max="6" width="27.42578125" customWidth="1"/>
    <col min="7" max="7" width="44.28515625" customWidth="1"/>
    <col min="8" max="8" width="15.28515625" customWidth="1"/>
    <col min="9" max="9" width="13.7109375" style="225" bestFit="1" customWidth="1"/>
    <col min="10" max="10" width="15.28515625" customWidth="1"/>
    <col min="11" max="11" width="10.7109375" style="225" customWidth="1"/>
    <col min="13" max="13" width="12.140625" style="225" bestFit="1" customWidth="1"/>
    <col min="15" max="15" width="12.140625" style="225" bestFit="1" customWidth="1"/>
    <col min="16" max="16" width="15.28515625" style="364" customWidth="1"/>
    <col min="17" max="17" width="18.28515625" style="365" customWidth="1"/>
    <col min="18" max="18" width="28.85546875" customWidth="1"/>
    <col min="19" max="19" width="30.5703125" customWidth="1"/>
    <col min="20" max="20" width="18.140625" customWidth="1"/>
    <col min="21" max="21" width="21.28515625" customWidth="1"/>
  </cols>
  <sheetData>
    <row r="1" spans="1:34" ht="18.75" x14ac:dyDescent="0.25">
      <c r="A1" s="423"/>
      <c r="B1" s="423"/>
      <c r="C1" s="464" t="s">
        <v>1460</v>
      </c>
      <c r="D1" s="464" t="s">
        <v>1461</v>
      </c>
      <c r="E1" s="423"/>
      <c r="F1" s="423"/>
      <c r="G1" s="423"/>
      <c r="H1" s="267" t="s">
        <v>1462</v>
      </c>
      <c r="J1" s="267"/>
      <c r="K1" s="267"/>
      <c r="L1" s="423"/>
      <c r="M1" s="464" t="s">
        <v>1463</v>
      </c>
      <c r="N1" s="464" t="s">
        <v>1464</v>
      </c>
      <c r="O1" s="464" t="s">
        <v>1465</v>
      </c>
      <c r="P1" s="464" t="s">
        <v>1466</v>
      </c>
      <c r="Q1" s="464" t="s">
        <v>1467</v>
      </c>
      <c r="R1" s="464" t="s">
        <v>1468</v>
      </c>
      <c r="S1" s="464" t="s">
        <v>1469</v>
      </c>
      <c r="T1" s="464" t="s">
        <v>1470</v>
      </c>
      <c r="U1" s="464" t="s">
        <v>1471</v>
      </c>
      <c r="V1" s="464" t="s">
        <v>1472</v>
      </c>
      <c r="W1" s="466" t="s">
        <v>1473</v>
      </c>
      <c r="X1" s="464" t="s">
        <v>1474</v>
      </c>
      <c r="Y1" s="464" t="s">
        <v>1475</v>
      </c>
      <c r="Z1" s="464" t="s">
        <v>1476</v>
      </c>
      <c r="AA1" s="464" t="s">
        <v>1477</v>
      </c>
      <c r="AB1" s="464" t="s">
        <v>1478</v>
      </c>
      <c r="AC1" s="423"/>
      <c r="AD1" s="423"/>
      <c r="AE1" s="423"/>
      <c r="AF1" s="423"/>
      <c r="AG1" s="423"/>
      <c r="AH1" s="423"/>
    </row>
    <row r="2" spans="1:34" ht="18.75" x14ac:dyDescent="0.25">
      <c r="A2" s="297" t="s">
        <v>1454</v>
      </c>
      <c r="B2" s="423"/>
      <c r="C2" s="423"/>
      <c r="E2" s="423"/>
      <c r="F2" s="423"/>
      <c r="G2" s="423"/>
      <c r="H2" s="267"/>
      <c r="J2" s="267"/>
      <c r="K2" s="267"/>
      <c r="L2" s="267"/>
      <c r="M2" s="267"/>
      <c r="N2" s="267"/>
      <c r="O2" s="267"/>
      <c r="P2" s="361"/>
      <c r="Q2" s="361"/>
      <c r="R2" s="267"/>
      <c r="S2" s="267"/>
      <c r="T2" s="267"/>
      <c r="U2" s="267"/>
      <c r="V2" s="267"/>
      <c r="W2" s="267"/>
      <c r="X2" s="267"/>
      <c r="Y2" s="267"/>
      <c r="Z2" s="267"/>
      <c r="AA2" s="267"/>
      <c r="AB2" s="423"/>
      <c r="AC2" s="423"/>
      <c r="AD2" s="423"/>
      <c r="AE2" s="423"/>
      <c r="AF2" s="423"/>
      <c r="AG2" s="423"/>
      <c r="AH2" s="423"/>
    </row>
    <row r="3" spans="1:34" ht="18.75" x14ac:dyDescent="0.25">
      <c r="A3" s="298" t="s">
        <v>1479</v>
      </c>
      <c r="B3" s="423"/>
      <c r="C3" s="423"/>
      <c r="E3" s="423"/>
      <c r="F3" s="423"/>
      <c r="G3" s="423"/>
      <c r="H3" s="267"/>
      <c r="J3" s="267"/>
      <c r="K3" s="267"/>
      <c r="L3" s="267"/>
      <c r="M3" s="267"/>
      <c r="N3" s="267"/>
      <c r="O3" s="267"/>
      <c r="P3" s="361"/>
      <c r="Q3" s="361"/>
      <c r="R3" s="267"/>
      <c r="S3" s="267"/>
      <c r="T3" s="267"/>
      <c r="U3" s="267"/>
      <c r="V3" s="267"/>
      <c r="W3" s="267"/>
      <c r="X3" s="267"/>
      <c r="Y3" s="267"/>
      <c r="Z3" s="267"/>
      <c r="AA3" s="267"/>
      <c r="AB3" s="423"/>
      <c r="AC3" s="423"/>
      <c r="AD3" s="423"/>
      <c r="AE3" s="423"/>
      <c r="AF3" s="423"/>
      <c r="AG3" s="423"/>
      <c r="AH3" s="423"/>
    </row>
    <row r="4" spans="1:34" ht="18.75" x14ac:dyDescent="0.25">
      <c r="A4" s="298" t="s">
        <v>1480</v>
      </c>
      <c r="B4" s="423"/>
      <c r="C4" s="423"/>
      <c r="E4" s="423"/>
      <c r="F4" s="423"/>
      <c r="G4" s="423"/>
      <c r="H4" s="267"/>
      <c r="J4" s="267"/>
      <c r="K4" s="267"/>
      <c r="L4" s="267"/>
      <c r="M4" s="267"/>
      <c r="N4" s="267"/>
      <c r="O4" s="267"/>
      <c r="P4" s="361"/>
      <c r="Q4" s="361"/>
      <c r="R4" s="267"/>
      <c r="S4" s="267"/>
      <c r="T4" s="267"/>
      <c r="U4" s="267"/>
      <c r="V4" s="267"/>
      <c r="W4" s="267"/>
      <c r="X4" s="267"/>
      <c r="Y4" s="267"/>
      <c r="Z4" s="267"/>
      <c r="AA4" s="267"/>
      <c r="AB4" s="423"/>
      <c r="AC4" s="423"/>
      <c r="AD4" s="423"/>
      <c r="AE4" s="423"/>
      <c r="AF4" s="423"/>
      <c r="AG4" s="423"/>
      <c r="AH4" s="423"/>
    </row>
    <row r="5" spans="1:34" x14ac:dyDescent="0.25">
      <c r="A5" s="271" t="s">
        <v>1481</v>
      </c>
      <c r="B5" s="254"/>
      <c r="C5" s="254"/>
      <c r="D5" s="254"/>
      <c r="E5" s="254"/>
      <c r="F5" s="254"/>
      <c r="G5" s="254"/>
      <c r="H5" s="254"/>
      <c r="I5" s="254"/>
      <c r="J5" s="254"/>
      <c r="K5" s="254"/>
      <c r="L5" s="254"/>
      <c r="M5" s="254"/>
      <c r="N5" s="254"/>
      <c r="O5" s="254"/>
      <c r="P5" s="362"/>
      <c r="Q5" s="362"/>
      <c r="R5" s="254"/>
      <c r="S5" s="254"/>
      <c r="T5" s="254"/>
      <c r="U5" s="254"/>
      <c r="V5" s="423"/>
      <c r="W5" s="423"/>
      <c r="X5" s="423"/>
      <c r="Y5" s="423"/>
      <c r="Z5" s="423"/>
      <c r="AA5" s="423"/>
      <c r="AB5" s="423"/>
      <c r="AC5" s="423"/>
      <c r="AD5" s="423"/>
      <c r="AE5" s="423"/>
      <c r="AF5" s="423"/>
      <c r="AG5" s="423"/>
      <c r="AH5" s="423"/>
    </row>
    <row r="6" spans="1:34" ht="15" customHeight="1" x14ac:dyDescent="0.25">
      <c r="A6" s="737" t="s">
        <v>1353</v>
      </c>
      <c r="B6" s="736" t="s">
        <v>1354</v>
      </c>
      <c r="C6" s="739" t="s">
        <v>1355</v>
      </c>
      <c r="D6" s="739" t="s">
        <v>1356</v>
      </c>
      <c r="E6" s="739" t="s">
        <v>1357</v>
      </c>
      <c r="F6" s="739" t="s">
        <v>1309</v>
      </c>
      <c r="G6" s="739" t="s">
        <v>1358</v>
      </c>
      <c r="H6" s="742" t="s">
        <v>1359</v>
      </c>
      <c r="I6" s="748"/>
      <c r="J6" s="748"/>
      <c r="K6" s="748"/>
      <c r="L6" s="748"/>
      <c r="M6" s="748"/>
      <c r="N6" s="748"/>
      <c r="O6" s="743"/>
      <c r="P6" s="744" t="s">
        <v>1360</v>
      </c>
      <c r="Q6" s="745"/>
      <c r="R6" s="736" t="s">
        <v>1361</v>
      </c>
      <c r="S6" s="736" t="s">
        <v>1362</v>
      </c>
      <c r="T6" s="736" t="s">
        <v>1363</v>
      </c>
      <c r="U6" s="733" t="s">
        <v>1364</v>
      </c>
      <c r="V6" s="423"/>
      <c r="W6" s="423"/>
      <c r="X6" s="423"/>
      <c r="Y6" s="423"/>
      <c r="Z6" s="423"/>
      <c r="AA6" s="423"/>
      <c r="AB6" s="423"/>
      <c r="AC6" s="423"/>
      <c r="AD6" s="423"/>
      <c r="AE6" s="423"/>
      <c r="AF6" s="423"/>
      <c r="AG6" s="423"/>
      <c r="AH6" s="423"/>
    </row>
    <row r="7" spans="1:34" ht="15" customHeight="1" x14ac:dyDescent="0.25">
      <c r="A7" s="737"/>
      <c r="B7" s="737"/>
      <c r="C7" s="740"/>
      <c r="D7" s="740"/>
      <c r="E7" s="740"/>
      <c r="F7" s="740"/>
      <c r="G7" s="740"/>
      <c r="H7" s="742" t="s">
        <v>1365</v>
      </c>
      <c r="I7" s="743"/>
      <c r="J7" s="742" t="s">
        <v>1366</v>
      </c>
      <c r="K7" s="743"/>
      <c r="L7" s="742" t="s">
        <v>1367</v>
      </c>
      <c r="M7" s="743"/>
      <c r="N7" s="742" t="s">
        <v>1368</v>
      </c>
      <c r="O7" s="743"/>
      <c r="P7" s="746"/>
      <c r="Q7" s="747"/>
      <c r="R7" s="737"/>
      <c r="S7" s="737"/>
      <c r="T7" s="737"/>
      <c r="U7" s="734"/>
      <c r="V7" s="423"/>
      <c r="W7" s="423"/>
      <c r="X7" s="423"/>
      <c r="Y7" s="423"/>
      <c r="Z7" s="423"/>
      <c r="AA7" s="423"/>
      <c r="AB7" s="423"/>
      <c r="AC7" s="423"/>
      <c r="AD7" s="423"/>
      <c r="AE7" s="423"/>
      <c r="AF7" s="423"/>
      <c r="AG7" s="423"/>
      <c r="AH7" s="423"/>
    </row>
    <row r="8" spans="1:34" ht="25.5" x14ac:dyDescent="0.25">
      <c r="A8" s="738"/>
      <c r="B8" s="738"/>
      <c r="C8" s="741"/>
      <c r="D8" s="741"/>
      <c r="E8" s="741"/>
      <c r="F8" s="741"/>
      <c r="G8" s="741"/>
      <c r="H8" s="404" t="s">
        <v>1369</v>
      </c>
      <c r="I8" s="404" t="s">
        <v>35</v>
      </c>
      <c r="J8" s="404" t="s">
        <v>1369</v>
      </c>
      <c r="K8" s="404" t="s">
        <v>35</v>
      </c>
      <c r="L8" s="404" t="s">
        <v>1369</v>
      </c>
      <c r="M8" s="404" t="s">
        <v>35</v>
      </c>
      <c r="N8" s="404" t="s">
        <v>1369</v>
      </c>
      <c r="O8" s="404" t="s">
        <v>35</v>
      </c>
      <c r="P8" s="404" t="s">
        <v>1369</v>
      </c>
      <c r="Q8" s="404" t="s">
        <v>35</v>
      </c>
      <c r="R8" s="738"/>
      <c r="S8" s="738"/>
      <c r="T8" s="738"/>
      <c r="U8" s="735"/>
      <c r="V8" s="423"/>
      <c r="W8" s="423"/>
      <c r="X8" s="423"/>
      <c r="Y8" s="423"/>
      <c r="Z8" s="423"/>
      <c r="AA8" s="423"/>
      <c r="AB8" s="423"/>
      <c r="AC8" s="423"/>
      <c r="AD8" s="423"/>
      <c r="AE8" s="423"/>
      <c r="AF8" s="423"/>
      <c r="AG8" s="423"/>
      <c r="AH8" s="423"/>
    </row>
    <row r="9" spans="1:34" s="341" customFormat="1" ht="15.75" x14ac:dyDescent="0.25">
      <c r="A9" s="405"/>
      <c r="B9" s="406"/>
      <c r="C9" s="407"/>
      <c r="D9" s="407"/>
      <c r="E9" s="407"/>
      <c r="F9" s="408"/>
      <c r="G9" s="407"/>
      <c r="H9" s="409"/>
      <c r="I9" s="409"/>
      <c r="J9" s="409"/>
      <c r="K9" s="409"/>
      <c r="L9" s="409"/>
      <c r="M9" s="409"/>
      <c r="N9" s="409"/>
      <c r="O9" s="409"/>
      <c r="P9" s="409"/>
      <c r="Q9" s="409"/>
      <c r="R9" s="410"/>
      <c r="S9" s="410"/>
      <c r="T9" s="410"/>
      <c r="U9" s="411"/>
      <c r="V9" s="423"/>
      <c r="W9" s="423"/>
      <c r="X9" s="423"/>
      <c r="Y9" s="423"/>
      <c r="Z9" s="423"/>
      <c r="AA9" s="423"/>
      <c r="AB9" s="423"/>
      <c r="AC9" s="423"/>
      <c r="AD9" s="423"/>
      <c r="AE9" s="423"/>
      <c r="AF9" s="423"/>
      <c r="AG9" s="423"/>
      <c r="AH9" s="423"/>
    </row>
    <row r="10" spans="1:34" ht="131.25" customHeight="1" x14ac:dyDescent="0.25">
      <c r="A10" s="756" t="s">
        <v>1482</v>
      </c>
      <c r="B10" s="765" t="s">
        <v>1483</v>
      </c>
      <c r="C10" s="491" t="s">
        <v>1463</v>
      </c>
      <c r="D10" s="506" t="s">
        <v>2014</v>
      </c>
      <c r="E10" s="504" t="s">
        <v>1845</v>
      </c>
      <c r="F10" s="513" t="s">
        <v>1846</v>
      </c>
      <c r="G10" s="525" t="s">
        <v>1847</v>
      </c>
      <c r="H10" s="566">
        <v>0.25</v>
      </c>
      <c r="I10" s="567">
        <f>(20725/4)</f>
        <v>5181.25</v>
      </c>
      <c r="J10" s="566">
        <v>0.25</v>
      </c>
      <c r="K10" s="567">
        <f>(20725/4)</f>
        <v>5181.25</v>
      </c>
      <c r="L10" s="566">
        <v>0.25</v>
      </c>
      <c r="M10" s="567">
        <f>(20725/4)</f>
        <v>5181.25</v>
      </c>
      <c r="N10" s="566">
        <v>0.25</v>
      </c>
      <c r="O10" s="567">
        <f>(20725/4)</f>
        <v>5181.25</v>
      </c>
      <c r="P10" s="566">
        <v>1</v>
      </c>
      <c r="Q10" s="568">
        <f>+'1. TALLERES SEMINARIOS'!D132</f>
        <v>20725</v>
      </c>
      <c r="R10" s="569" t="s">
        <v>1848</v>
      </c>
      <c r="S10" s="569" t="s">
        <v>1849</v>
      </c>
      <c r="T10" s="569" t="s">
        <v>1850</v>
      </c>
      <c r="U10" s="491" t="s">
        <v>1759</v>
      </c>
      <c r="V10" s="423"/>
      <c r="W10" s="423"/>
      <c r="X10" s="423"/>
      <c r="Y10" s="423"/>
      <c r="Z10" s="423"/>
      <c r="AA10" s="423"/>
      <c r="AB10" s="423"/>
      <c r="AC10" s="423"/>
      <c r="AD10" s="423"/>
      <c r="AE10" s="423"/>
      <c r="AF10" s="423"/>
      <c r="AG10" s="423"/>
      <c r="AH10" s="423"/>
    </row>
    <row r="11" spans="1:34" ht="104.25" customHeight="1" x14ac:dyDescent="0.25">
      <c r="A11" s="757"/>
      <c r="B11" s="766"/>
      <c r="C11" s="491" t="s">
        <v>1463</v>
      </c>
      <c r="D11" s="506" t="s">
        <v>1851</v>
      </c>
      <c r="E11" s="507" t="s">
        <v>1852</v>
      </c>
      <c r="F11" s="570" t="s">
        <v>1853</v>
      </c>
      <c r="G11" s="571" t="s">
        <v>1854</v>
      </c>
      <c r="H11" s="566">
        <v>0.25</v>
      </c>
      <c r="I11" s="567">
        <f>+(Q11/4)</f>
        <v>109251.5</v>
      </c>
      <c r="J11" s="566">
        <v>0.25</v>
      </c>
      <c r="K11" s="567">
        <f>+(Q11/4)</f>
        <v>109251.5</v>
      </c>
      <c r="L11" s="566">
        <v>0.25</v>
      </c>
      <c r="M11" s="567">
        <f>+(Q11/4)</f>
        <v>109251.5</v>
      </c>
      <c r="N11" s="566">
        <v>0.25</v>
      </c>
      <c r="O11" s="567">
        <f>+(Q11/4)</f>
        <v>109251.5</v>
      </c>
      <c r="P11" s="566">
        <v>1</v>
      </c>
      <c r="Q11" s="568">
        <f>'3. EQUIPO DE OFICINA'!D75+'5. ACTIVIDADES ESPECIALES'!D57+'5. ACTIVIDADES ESPECIALES'!D139+'5. ACTIVIDADES ESPECIALES'!D314+'5. ACTIVIDADES ESPECIALES'!D394+'5. ACTIVIDADES ESPECIALES'!D605+'3. EQUIPO DE OFICINA'!D91+'5. ACTIVIDADES ESPECIALES'!D644+'5. ACTIVIDADES ESPECIALES'!D627</f>
        <v>437006</v>
      </c>
      <c r="R11" s="569" t="s">
        <v>1855</v>
      </c>
      <c r="S11" s="569" t="s">
        <v>1856</v>
      </c>
      <c r="T11" s="569" t="s">
        <v>1857</v>
      </c>
      <c r="U11" s="491" t="s">
        <v>1759</v>
      </c>
      <c r="V11" s="423"/>
      <c r="W11" s="423"/>
      <c r="X11" s="423"/>
      <c r="Y11" s="423"/>
      <c r="Z11" s="423"/>
      <c r="AA11" s="423"/>
      <c r="AB11" s="423"/>
      <c r="AC11" s="423"/>
      <c r="AD11" s="423"/>
      <c r="AE11" s="423"/>
      <c r="AF11" s="423"/>
      <c r="AG11" s="423"/>
      <c r="AH11" s="423"/>
    </row>
    <row r="12" spans="1:34" ht="77.25" customHeight="1" x14ac:dyDescent="0.25">
      <c r="A12" s="757"/>
      <c r="B12" s="766"/>
      <c r="C12" s="491" t="s">
        <v>1463</v>
      </c>
      <c r="D12" s="491" t="s">
        <v>1858</v>
      </c>
      <c r="E12" s="491" t="s">
        <v>1859</v>
      </c>
      <c r="F12" s="523" t="s">
        <v>1860</v>
      </c>
      <c r="G12" s="538" t="s">
        <v>1861</v>
      </c>
      <c r="H12" s="566">
        <v>0.25</v>
      </c>
      <c r="I12" s="567"/>
      <c r="J12" s="566">
        <v>0.25</v>
      </c>
      <c r="K12" s="567"/>
      <c r="L12" s="566">
        <v>0.25</v>
      </c>
      <c r="M12" s="567"/>
      <c r="N12" s="566">
        <v>0.25</v>
      </c>
      <c r="O12" s="567"/>
      <c r="P12" s="566">
        <v>1</v>
      </c>
      <c r="Q12" s="568">
        <f t="shared" ref="Q12:Q29" si="0">I12+K12+M12+O12</f>
        <v>0</v>
      </c>
      <c r="R12" s="538" t="s">
        <v>1862</v>
      </c>
      <c r="S12" s="538" t="s">
        <v>1863</v>
      </c>
      <c r="T12" s="572" t="s">
        <v>1864</v>
      </c>
      <c r="U12" s="561" t="s">
        <v>1759</v>
      </c>
      <c r="V12" s="423"/>
      <c r="W12" s="423"/>
      <c r="X12" s="423"/>
      <c r="Y12" s="423"/>
      <c r="Z12" s="423"/>
      <c r="AA12" s="423"/>
      <c r="AB12" s="423"/>
      <c r="AC12" s="423"/>
      <c r="AD12" s="423"/>
      <c r="AE12" s="423"/>
      <c r="AF12" s="423"/>
      <c r="AG12" s="423"/>
      <c r="AH12" s="423"/>
    </row>
    <row r="13" spans="1:34" ht="15.75" hidden="1" x14ac:dyDescent="0.25">
      <c r="A13" s="757"/>
      <c r="B13" s="766"/>
      <c r="C13" s="235"/>
      <c r="D13" s="235"/>
      <c r="E13" s="235"/>
      <c r="F13" s="235"/>
      <c r="G13" s="239"/>
      <c r="H13" s="239"/>
      <c r="I13" s="255"/>
      <c r="J13" s="239"/>
      <c r="K13" s="255"/>
      <c r="L13" s="239"/>
      <c r="M13" s="255"/>
      <c r="N13" s="239"/>
      <c r="O13" s="255"/>
      <c r="P13" s="359">
        <f t="shared" ref="P13:P29" si="1">H13+J13+L13+N13</f>
        <v>0</v>
      </c>
      <c r="Q13" s="360">
        <f t="shared" si="0"/>
        <v>0</v>
      </c>
      <c r="R13" s="239"/>
      <c r="S13" s="239"/>
      <c r="T13" s="239"/>
      <c r="U13" s="72"/>
      <c r="V13" s="423"/>
      <c r="W13" s="423"/>
      <c r="X13" s="423"/>
      <c r="Y13" s="423"/>
      <c r="Z13" s="423"/>
      <c r="AA13" s="423"/>
      <c r="AB13" s="423"/>
      <c r="AC13" s="423"/>
      <c r="AD13" s="423"/>
      <c r="AE13" s="423"/>
      <c r="AF13" s="423"/>
      <c r="AG13" s="423"/>
      <c r="AH13" s="423"/>
    </row>
    <row r="14" spans="1:34" ht="15.75" hidden="1" x14ac:dyDescent="0.25">
      <c r="A14" s="757"/>
      <c r="B14" s="766"/>
      <c r="C14" s="235"/>
      <c r="D14" s="235"/>
      <c r="E14" s="235"/>
      <c r="F14" s="235"/>
      <c r="G14" s="239"/>
      <c r="H14" s="239"/>
      <c r="I14" s="255"/>
      <c r="J14" s="239"/>
      <c r="K14" s="255"/>
      <c r="L14" s="239"/>
      <c r="M14" s="255"/>
      <c r="N14" s="239"/>
      <c r="O14" s="255"/>
      <c r="P14" s="359">
        <f t="shared" si="1"/>
        <v>0</v>
      </c>
      <c r="Q14" s="360">
        <f t="shared" si="0"/>
        <v>0</v>
      </c>
      <c r="R14" s="239"/>
      <c r="S14" s="239"/>
      <c r="T14" s="239"/>
      <c r="U14" s="72"/>
      <c r="V14" s="423"/>
      <c r="W14" s="423"/>
      <c r="X14" s="423"/>
      <c r="Y14" s="423"/>
      <c r="Z14" s="423"/>
      <c r="AA14" s="423"/>
      <c r="AB14" s="423"/>
      <c r="AC14" s="423"/>
      <c r="AD14" s="423"/>
      <c r="AE14" s="423"/>
      <c r="AF14" s="423"/>
      <c r="AG14" s="423"/>
      <c r="AH14" s="423"/>
    </row>
    <row r="15" spans="1:34" ht="15.75" hidden="1" x14ac:dyDescent="0.25">
      <c r="A15" s="757"/>
      <c r="B15" s="767"/>
      <c r="C15" s="235"/>
      <c r="D15" s="235"/>
      <c r="E15" s="235"/>
      <c r="F15" s="235"/>
      <c r="G15" s="239"/>
      <c r="H15" s="239"/>
      <c r="I15" s="255"/>
      <c r="J15" s="239"/>
      <c r="K15" s="255"/>
      <c r="L15" s="239"/>
      <c r="M15" s="255"/>
      <c r="N15" s="239"/>
      <c r="O15" s="255"/>
      <c r="P15" s="359">
        <f t="shared" si="1"/>
        <v>0</v>
      </c>
      <c r="Q15" s="360">
        <f t="shared" si="0"/>
        <v>0</v>
      </c>
      <c r="R15" s="239"/>
      <c r="S15" s="239"/>
      <c r="T15" s="239"/>
      <c r="U15" s="72"/>
      <c r="V15" s="423"/>
      <c r="W15" s="423"/>
      <c r="X15" s="423"/>
      <c r="Y15" s="423"/>
      <c r="Z15" s="423"/>
      <c r="AA15" s="423"/>
      <c r="AB15" s="423"/>
      <c r="AC15" s="423"/>
      <c r="AD15" s="423"/>
      <c r="AE15" s="423"/>
      <c r="AF15" s="423"/>
      <c r="AG15" s="423"/>
      <c r="AH15" s="423"/>
    </row>
    <row r="16" spans="1:34" ht="15.75" hidden="1" x14ac:dyDescent="0.25">
      <c r="A16" s="757"/>
      <c r="B16" s="756" t="s">
        <v>1484</v>
      </c>
      <c r="C16" s="235"/>
      <c r="D16" s="235"/>
      <c r="E16" s="235"/>
      <c r="F16" s="235"/>
      <c r="G16" s="239"/>
      <c r="H16" s="239"/>
      <c r="I16" s="255"/>
      <c r="J16" s="239"/>
      <c r="K16" s="255"/>
      <c r="L16" s="239"/>
      <c r="M16" s="255"/>
      <c r="N16" s="239"/>
      <c r="O16" s="255"/>
      <c r="P16" s="359">
        <f t="shared" si="1"/>
        <v>0</v>
      </c>
      <c r="Q16" s="360">
        <f t="shared" si="0"/>
        <v>0</v>
      </c>
      <c r="R16" s="239"/>
      <c r="S16" s="239"/>
      <c r="T16" s="239"/>
      <c r="U16" s="72"/>
      <c r="V16" s="423"/>
      <c r="W16" s="423"/>
      <c r="X16" s="423"/>
      <c r="Y16" s="423"/>
      <c r="Z16" s="423"/>
      <c r="AA16" s="423"/>
      <c r="AB16" s="423"/>
      <c r="AC16" s="423"/>
      <c r="AD16" s="423"/>
      <c r="AE16" s="423"/>
      <c r="AF16" s="423"/>
      <c r="AG16" s="423"/>
      <c r="AH16" s="423"/>
    </row>
    <row r="17" spans="1:21" ht="15.75" hidden="1" x14ac:dyDescent="0.25">
      <c r="A17" s="757"/>
      <c r="B17" s="757"/>
      <c r="C17" s="235"/>
      <c r="D17" s="235"/>
      <c r="E17" s="235"/>
      <c r="F17" s="235"/>
      <c r="G17" s="239"/>
      <c r="H17" s="239"/>
      <c r="I17" s="255"/>
      <c r="J17" s="239"/>
      <c r="K17" s="255"/>
      <c r="L17" s="239"/>
      <c r="M17" s="255"/>
      <c r="N17" s="239"/>
      <c r="O17" s="255"/>
      <c r="P17" s="359">
        <f t="shared" si="1"/>
        <v>0</v>
      </c>
      <c r="Q17" s="360">
        <f t="shared" si="0"/>
        <v>0</v>
      </c>
      <c r="R17" s="239"/>
      <c r="S17" s="239"/>
      <c r="T17" s="239"/>
      <c r="U17" s="72"/>
    </row>
    <row r="18" spans="1:21" ht="15.75" hidden="1" x14ac:dyDescent="0.25">
      <c r="A18" s="757"/>
      <c r="B18" s="757"/>
      <c r="C18" s="235"/>
      <c r="D18" s="235"/>
      <c r="E18" s="235"/>
      <c r="F18" s="235"/>
      <c r="G18" s="239"/>
      <c r="H18" s="239"/>
      <c r="I18" s="255"/>
      <c r="J18" s="239"/>
      <c r="K18" s="255"/>
      <c r="L18" s="239"/>
      <c r="M18" s="255"/>
      <c r="N18" s="239"/>
      <c r="O18" s="255"/>
      <c r="P18" s="359">
        <f t="shared" si="1"/>
        <v>0</v>
      </c>
      <c r="Q18" s="360">
        <f t="shared" si="0"/>
        <v>0</v>
      </c>
      <c r="R18" s="239"/>
      <c r="S18" s="239"/>
      <c r="T18" s="239"/>
      <c r="U18" s="72"/>
    </row>
    <row r="19" spans="1:21" ht="15.75" hidden="1" x14ac:dyDescent="0.25">
      <c r="A19" s="757"/>
      <c r="B19" s="757"/>
      <c r="C19" s="235"/>
      <c r="D19" s="235"/>
      <c r="E19" s="235"/>
      <c r="F19" s="235"/>
      <c r="G19" s="239"/>
      <c r="H19" s="239"/>
      <c r="I19" s="255"/>
      <c r="J19" s="239"/>
      <c r="K19" s="255"/>
      <c r="L19" s="239"/>
      <c r="M19" s="255"/>
      <c r="N19" s="239"/>
      <c r="O19" s="255"/>
      <c r="P19" s="359">
        <f t="shared" si="1"/>
        <v>0</v>
      </c>
      <c r="Q19" s="360">
        <f t="shared" si="0"/>
        <v>0</v>
      </c>
      <c r="R19" s="239"/>
      <c r="S19" s="239"/>
      <c r="T19" s="239"/>
      <c r="U19" s="72"/>
    </row>
    <row r="20" spans="1:21" ht="15.75" hidden="1" x14ac:dyDescent="0.25">
      <c r="A20" s="757"/>
      <c r="B20" s="758"/>
      <c r="C20" s="235"/>
      <c r="D20" s="235"/>
      <c r="E20" s="235"/>
      <c r="F20" s="235"/>
      <c r="G20" s="235"/>
      <c r="H20" s="235"/>
      <c r="I20" s="222"/>
      <c r="J20" s="235"/>
      <c r="K20" s="222"/>
      <c r="L20" s="235"/>
      <c r="M20" s="222"/>
      <c r="N20" s="235"/>
      <c r="O20" s="222"/>
      <c r="P20" s="352">
        <f t="shared" si="1"/>
        <v>0</v>
      </c>
      <c r="Q20" s="353">
        <f t="shared" si="0"/>
        <v>0</v>
      </c>
      <c r="R20" s="235"/>
      <c r="S20" s="235"/>
      <c r="T20" s="235"/>
      <c r="U20" s="306"/>
    </row>
    <row r="21" spans="1:21" ht="15.75" hidden="1" x14ac:dyDescent="0.25">
      <c r="A21" s="757"/>
      <c r="B21" s="756" t="s">
        <v>1485</v>
      </c>
      <c r="C21" s="235"/>
      <c r="D21" s="235"/>
      <c r="E21" s="235"/>
      <c r="F21" s="235"/>
      <c r="G21" s="239"/>
      <c r="H21" s="236"/>
      <c r="I21" s="330"/>
      <c r="J21" s="236"/>
      <c r="K21" s="330"/>
      <c r="L21" s="236"/>
      <c r="M21" s="222"/>
      <c r="N21" s="235"/>
      <c r="O21" s="222"/>
      <c r="P21" s="352">
        <f t="shared" si="1"/>
        <v>0</v>
      </c>
      <c r="Q21" s="363">
        <f t="shared" si="0"/>
        <v>0</v>
      </c>
      <c r="R21" s="235"/>
      <c r="S21" s="235"/>
      <c r="T21" s="235"/>
      <c r="U21" s="235"/>
    </row>
    <row r="22" spans="1:21" ht="15.75" hidden="1" x14ac:dyDescent="0.25">
      <c r="A22" s="757"/>
      <c r="B22" s="757"/>
      <c r="C22" s="235"/>
      <c r="D22" s="235"/>
      <c r="E22" s="235"/>
      <c r="F22" s="235"/>
      <c r="G22" s="239"/>
      <c r="H22" s="236"/>
      <c r="I22" s="330"/>
      <c r="J22" s="236"/>
      <c r="K22" s="330"/>
      <c r="L22" s="236"/>
      <c r="M22" s="222"/>
      <c r="N22" s="235"/>
      <c r="O22" s="222"/>
      <c r="P22" s="352">
        <f t="shared" si="1"/>
        <v>0</v>
      </c>
      <c r="Q22" s="363">
        <f t="shared" si="0"/>
        <v>0</v>
      </c>
      <c r="R22" s="235"/>
      <c r="S22" s="235"/>
      <c r="T22" s="235"/>
      <c r="U22" s="235"/>
    </row>
    <row r="23" spans="1:21" ht="15.75" hidden="1" x14ac:dyDescent="0.25">
      <c r="A23" s="757"/>
      <c r="B23" s="757"/>
      <c r="C23" s="235"/>
      <c r="D23" s="235"/>
      <c r="E23" s="235"/>
      <c r="F23" s="235"/>
      <c r="G23" s="239"/>
      <c r="H23" s="236"/>
      <c r="I23" s="330"/>
      <c r="J23" s="236"/>
      <c r="K23" s="330"/>
      <c r="L23" s="236"/>
      <c r="M23" s="222"/>
      <c r="N23" s="235"/>
      <c r="O23" s="222"/>
      <c r="P23" s="352">
        <f t="shared" si="1"/>
        <v>0</v>
      </c>
      <c r="Q23" s="363">
        <f t="shared" si="0"/>
        <v>0</v>
      </c>
      <c r="R23" s="235"/>
      <c r="S23" s="235"/>
      <c r="T23" s="235"/>
      <c r="U23" s="235"/>
    </row>
    <row r="24" spans="1:21" ht="29.25" hidden="1" customHeight="1" x14ac:dyDescent="0.25">
      <c r="A24" s="757"/>
      <c r="B24" s="758"/>
      <c r="C24" s="235"/>
      <c r="D24" s="235"/>
      <c r="E24" s="235"/>
      <c r="F24" s="235"/>
      <c r="G24" s="239"/>
      <c r="H24" s="236"/>
      <c r="I24" s="330"/>
      <c r="J24" s="236"/>
      <c r="K24" s="330"/>
      <c r="L24" s="236"/>
      <c r="M24" s="222"/>
      <c r="N24" s="235"/>
      <c r="O24" s="222"/>
      <c r="P24" s="352">
        <f t="shared" si="1"/>
        <v>0</v>
      </c>
      <c r="Q24" s="363">
        <f t="shared" si="0"/>
        <v>0</v>
      </c>
      <c r="R24" s="235"/>
      <c r="S24" s="235"/>
      <c r="T24" s="235"/>
      <c r="U24" s="235"/>
    </row>
    <row r="25" spans="1:21" ht="15.75" hidden="1" x14ac:dyDescent="0.25">
      <c r="A25" s="757"/>
      <c r="B25" s="759" t="s">
        <v>1486</v>
      </c>
      <c r="C25" s="235"/>
      <c r="D25" s="235"/>
      <c r="E25" s="235"/>
      <c r="F25" s="235"/>
      <c r="G25" s="239"/>
      <c r="H25" s="236"/>
      <c r="I25" s="330"/>
      <c r="J25" s="236"/>
      <c r="K25" s="330"/>
      <c r="L25" s="236"/>
      <c r="M25" s="222"/>
      <c r="N25" s="235"/>
      <c r="O25" s="222"/>
      <c r="P25" s="352">
        <f t="shared" si="1"/>
        <v>0</v>
      </c>
      <c r="Q25" s="363">
        <f t="shared" si="0"/>
        <v>0</v>
      </c>
      <c r="R25" s="235"/>
      <c r="S25" s="235"/>
      <c r="T25" s="235"/>
      <c r="U25" s="235"/>
    </row>
    <row r="26" spans="1:21" ht="15.75" hidden="1" customHeight="1" x14ac:dyDescent="0.25">
      <c r="A26" s="757"/>
      <c r="B26" s="759"/>
      <c r="C26" s="235"/>
      <c r="D26" s="235"/>
      <c r="E26" s="235"/>
      <c r="F26" s="235"/>
      <c r="G26" s="239"/>
      <c r="H26" s="236"/>
      <c r="I26" s="330"/>
      <c r="J26" s="236"/>
      <c r="K26" s="330"/>
      <c r="L26" s="236"/>
      <c r="M26" s="222"/>
      <c r="N26" s="235"/>
      <c r="O26" s="222"/>
      <c r="P26" s="352">
        <f t="shared" si="1"/>
        <v>0</v>
      </c>
      <c r="Q26" s="363">
        <f t="shared" si="0"/>
        <v>0</v>
      </c>
      <c r="R26" s="235"/>
      <c r="S26" s="235"/>
      <c r="T26" s="235"/>
      <c r="U26" s="235"/>
    </row>
    <row r="27" spans="1:21" ht="15.75" hidden="1" x14ac:dyDescent="0.25">
      <c r="A27" s="757"/>
      <c r="B27" s="759"/>
      <c r="C27" s="235"/>
      <c r="D27" s="235"/>
      <c r="E27" s="235"/>
      <c r="F27" s="235"/>
      <c r="G27" s="239"/>
      <c r="H27" s="236"/>
      <c r="I27" s="330"/>
      <c r="J27" s="236"/>
      <c r="K27" s="330"/>
      <c r="L27" s="236"/>
      <c r="M27" s="222"/>
      <c r="N27" s="235"/>
      <c r="O27" s="222"/>
      <c r="P27" s="352">
        <f t="shared" si="1"/>
        <v>0</v>
      </c>
      <c r="Q27" s="363">
        <f t="shared" si="0"/>
        <v>0</v>
      </c>
      <c r="R27" s="235"/>
      <c r="S27" s="235"/>
      <c r="T27" s="235"/>
      <c r="U27" s="235"/>
    </row>
    <row r="28" spans="1:21" ht="15.75" hidden="1" x14ac:dyDescent="0.25">
      <c r="A28" s="757"/>
      <c r="B28" s="759"/>
      <c r="C28" s="235"/>
      <c r="D28" s="235"/>
      <c r="E28" s="235"/>
      <c r="F28" s="235"/>
      <c r="G28" s="235"/>
      <c r="H28" s="235"/>
      <c r="I28" s="222"/>
      <c r="J28" s="235"/>
      <c r="K28" s="222"/>
      <c r="L28" s="235"/>
      <c r="M28" s="222"/>
      <c r="N28" s="235"/>
      <c r="O28" s="222"/>
      <c r="P28" s="352">
        <f t="shared" si="1"/>
        <v>0</v>
      </c>
      <c r="Q28" s="353">
        <f t="shared" si="0"/>
        <v>0</v>
      </c>
      <c r="R28" s="235"/>
      <c r="S28" s="235"/>
      <c r="T28" s="235"/>
      <c r="U28" s="235"/>
    </row>
    <row r="29" spans="1:21" ht="15.75" hidden="1" x14ac:dyDescent="0.25">
      <c r="A29" s="758"/>
      <c r="B29" s="759"/>
      <c r="C29" s="235"/>
      <c r="D29" s="235"/>
      <c r="E29" s="235"/>
      <c r="F29" s="235"/>
      <c r="G29" s="235"/>
      <c r="H29" s="235"/>
      <c r="I29" s="222"/>
      <c r="J29" s="235"/>
      <c r="K29" s="222"/>
      <c r="L29" s="235"/>
      <c r="M29" s="222"/>
      <c r="N29" s="235"/>
      <c r="O29" s="222"/>
      <c r="P29" s="352">
        <f t="shared" si="1"/>
        <v>0</v>
      </c>
      <c r="Q29" s="353">
        <f t="shared" si="0"/>
        <v>0</v>
      </c>
      <c r="R29" s="235"/>
      <c r="S29" s="235"/>
      <c r="T29" s="235"/>
      <c r="U29" s="235"/>
    </row>
    <row r="30" spans="1:21" ht="15.75" hidden="1" x14ac:dyDescent="0.25">
      <c r="A30" s="768" t="s">
        <v>1487</v>
      </c>
      <c r="B30" s="769"/>
      <c r="C30" s="769"/>
      <c r="D30" s="769"/>
      <c r="E30" s="769"/>
      <c r="F30" s="769"/>
      <c r="G30" s="769"/>
      <c r="H30" s="769"/>
      <c r="I30" s="769"/>
      <c r="J30" s="769"/>
      <c r="K30" s="769"/>
      <c r="L30" s="769"/>
      <c r="M30" s="769"/>
      <c r="N30" s="769"/>
      <c r="O30" s="769"/>
      <c r="P30" s="769"/>
      <c r="Q30" s="769"/>
      <c r="R30" s="769"/>
      <c r="S30" s="769"/>
      <c r="T30" s="769"/>
      <c r="U30" s="770"/>
    </row>
    <row r="31" spans="1:21" ht="15.75" hidden="1" customHeight="1" x14ac:dyDescent="0.25">
      <c r="A31" s="756" t="s">
        <v>1488</v>
      </c>
      <c r="B31" s="759" t="s">
        <v>1489</v>
      </c>
      <c r="C31" s="235"/>
      <c r="D31" s="235"/>
      <c r="E31" s="235"/>
      <c r="F31" s="235"/>
      <c r="G31" s="239"/>
      <c r="H31" s="235"/>
      <c r="I31" s="222"/>
      <c r="J31" s="235"/>
      <c r="K31" s="222"/>
      <c r="L31" s="235"/>
      <c r="M31" s="222"/>
      <c r="N31" s="235"/>
      <c r="O31" s="222"/>
      <c r="P31" s="352">
        <f t="shared" ref="P31:P42" si="2">H31+J31+L31+N31</f>
        <v>0</v>
      </c>
      <c r="Q31" s="353">
        <f t="shared" ref="Q31:Q42" si="3">I31+K31+M31+O31</f>
        <v>0</v>
      </c>
      <c r="R31" s="235"/>
      <c r="S31" s="235"/>
      <c r="T31" s="235"/>
      <c r="U31" s="256"/>
    </row>
    <row r="32" spans="1:21" ht="15.75" hidden="1" x14ac:dyDescent="0.25">
      <c r="A32" s="757"/>
      <c r="B32" s="759"/>
      <c r="C32" s="235"/>
      <c r="D32" s="235"/>
      <c r="E32" s="235"/>
      <c r="F32" s="235"/>
      <c r="G32" s="239"/>
      <c r="H32" s="235"/>
      <c r="I32" s="222"/>
      <c r="J32" s="235"/>
      <c r="K32" s="222"/>
      <c r="L32" s="235"/>
      <c r="M32" s="222"/>
      <c r="N32" s="235"/>
      <c r="O32" s="222"/>
      <c r="P32" s="352">
        <f t="shared" si="2"/>
        <v>0</v>
      </c>
      <c r="Q32" s="353">
        <f t="shared" si="3"/>
        <v>0</v>
      </c>
      <c r="R32" s="235"/>
      <c r="S32" s="235"/>
      <c r="T32" s="235"/>
      <c r="U32" s="256"/>
    </row>
    <row r="33" spans="1:21" ht="15.75" hidden="1" x14ac:dyDescent="0.25">
      <c r="A33" s="757"/>
      <c r="B33" s="759"/>
      <c r="C33" s="235"/>
      <c r="D33" s="235"/>
      <c r="E33" s="235"/>
      <c r="F33" s="235"/>
      <c r="G33" s="239"/>
      <c r="H33" s="235"/>
      <c r="I33" s="222"/>
      <c r="J33" s="235"/>
      <c r="K33" s="222"/>
      <c r="L33" s="235"/>
      <c r="M33" s="222"/>
      <c r="N33" s="235"/>
      <c r="O33" s="222"/>
      <c r="P33" s="352">
        <f t="shared" si="2"/>
        <v>0</v>
      </c>
      <c r="Q33" s="353">
        <f t="shared" si="3"/>
        <v>0</v>
      </c>
      <c r="R33" s="235"/>
      <c r="S33" s="235"/>
      <c r="T33" s="235"/>
      <c r="U33" s="256"/>
    </row>
    <row r="34" spans="1:21" ht="15.75" hidden="1" x14ac:dyDescent="0.25">
      <c r="A34" s="757"/>
      <c r="B34" s="759"/>
      <c r="C34" s="235"/>
      <c r="D34" s="235"/>
      <c r="E34" s="235"/>
      <c r="F34" s="235"/>
      <c r="G34" s="239"/>
      <c r="H34" s="235"/>
      <c r="I34" s="222"/>
      <c r="J34" s="235"/>
      <c r="K34" s="222"/>
      <c r="L34" s="235"/>
      <c r="M34" s="222"/>
      <c r="N34" s="235"/>
      <c r="O34" s="222"/>
      <c r="P34" s="352">
        <f t="shared" si="2"/>
        <v>0</v>
      </c>
      <c r="Q34" s="353">
        <f t="shared" si="3"/>
        <v>0</v>
      </c>
      <c r="R34" s="235"/>
      <c r="S34" s="235"/>
      <c r="T34" s="235"/>
      <c r="U34" s="256"/>
    </row>
    <row r="35" spans="1:21" ht="15.75" hidden="1" x14ac:dyDescent="0.25">
      <c r="A35" s="757"/>
      <c r="B35" s="759"/>
      <c r="C35" s="235"/>
      <c r="D35" s="235"/>
      <c r="E35" s="235"/>
      <c r="F35" s="235"/>
      <c r="G35" s="239"/>
      <c r="H35" s="235"/>
      <c r="I35" s="222"/>
      <c r="J35" s="235"/>
      <c r="K35" s="222"/>
      <c r="L35" s="235"/>
      <c r="M35" s="222"/>
      <c r="N35" s="235"/>
      <c r="O35" s="222"/>
      <c r="P35" s="352">
        <f t="shared" si="2"/>
        <v>0</v>
      </c>
      <c r="Q35" s="353">
        <f t="shared" si="3"/>
        <v>0</v>
      </c>
      <c r="R35" s="235"/>
      <c r="S35" s="235"/>
      <c r="T35" s="235"/>
      <c r="U35" s="256"/>
    </row>
    <row r="36" spans="1:21" ht="15.75" hidden="1" x14ac:dyDescent="0.25">
      <c r="A36" s="758"/>
      <c r="B36" s="759"/>
      <c r="C36" s="235"/>
      <c r="D36" s="235"/>
      <c r="E36" s="235"/>
      <c r="F36" s="235"/>
      <c r="G36" s="239"/>
      <c r="H36" s="235"/>
      <c r="I36" s="222"/>
      <c r="J36" s="235"/>
      <c r="K36" s="222"/>
      <c r="L36" s="235"/>
      <c r="M36" s="222"/>
      <c r="N36" s="235"/>
      <c r="O36" s="222"/>
      <c r="P36" s="352">
        <f t="shared" si="2"/>
        <v>0</v>
      </c>
      <c r="Q36" s="353">
        <f t="shared" si="3"/>
        <v>0</v>
      </c>
      <c r="R36" s="235"/>
      <c r="S36" s="235"/>
      <c r="T36" s="235"/>
      <c r="U36" s="256"/>
    </row>
    <row r="37" spans="1:21" ht="15.75" hidden="1" x14ac:dyDescent="0.25">
      <c r="A37" s="759" t="s">
        <v>1490</v>
      </c>
      <c r="B37" s="759" t="s">
        <v>1491</v>
      </c>
      <c r="C37" s="235"/>
      <c r="D37" s="235"/>
      <c r="E37" s="235"/>
      <c r="F37" s="235"/>
      <c r="G37" s="235"/>
      <c r="H37" s="235"/>
      <c r="I37" s="222"/>
      <c r="J37" s="235"/>
      <c r="K37" s="222"/>
      <c r="L37" s="236"/>
      <c r="M37" s="222"/>
      <c r="N37" s="235"/>
      <c r="O37" s="222"/>
      <c r="P37" s="354">
        <f t="shared" si="2"/>
        <v>0</v>
      </c>
      <c r="Q37" s="353">
        <f t="shared" si="3"/>
        <v>0</v>
      </c>
      <c r="R37" s="235"/>
      <c r="S37" s="235"/>
      <c r="T37" s="235"/>
      <c r="U37" s="306"/>
    </row>
    <row r="38" spans="1:21" ht="15.75" hidden="1" x14ac:dyDescent="0.25">
      <c r="A38" s="759"/>
      <c r="B38" s="759"/>
      <c r="C38" s="235"/>
      <c r="D38" s="235"/>
      <c r="E38" s="235"/>
      <c r="F38" s="235"/>
      <c r="G38" s="235"/>
      <c r="H38" s="235"/>
      <c r="I38" s="222"/>
      <c r="J38" s="235"/>
      <c r="K38" s="222"/>
      <c r="L38" s="236"/>
      <c r="M38" s="222"/>
      <c r="N38" s="235"/>
      <c r="O38" s="222"/>
      <c r="P38" s="354">
        <f t="shared" si="2"/>
        <v>0</v>
      </c>
      <c r="Q38" s="353">
        <f t="shared" si="3"/>
        <v>0</v>
      </c>
      <c r="R38" s="235"/>
      <c r="S38" s="235"/>
      <c r="T38" s="235"/>
      <c r="U38" s="306"/>
    </row>
    <row r="39" spans="1:21" ht="15.75" hidden="1" x14ac:dyDescent="0.25">
      <c r="A39" s="759"/>
      <c r="B39" s="759"/>
      <c r="C39" s="235"/>
      <c r="D39" s="235"/>
      <c r="E39" s="235"/>
      <c r="F39" s="235"/>
      <c r="G39" s="235"/>
      <c r="H39" s="235"/>
      <c r="I39" s="222"/>
      <c r="J39" s="235"/>
      <c r="K39" s="222"/>
      <c r="L39" s="236"/>
      <c r="M39" s="222"/>
      <c r="N39" s="235"/>
      <c r="O39" s="222"/>
      <c r="P39" s="354">
        <f t="shared" si="2"/>
        <v>0</v>
      </c>
      <c r="Q39" s="353">
        <f t="shared" si="3"/>
        <v>0</v>
      </c>
      <c r="R39" s="235"/>
      <c r="S39" s="235"/>
      <c r="T39" s="235"/>
      <c r="U39" s="306"/>
    </row>
    <row r="40" spans="1:21" ht="15.75" hidden="1" x14ac:dyDescent="0.25">
      <c r="A40" s="759"/>
      <c r="B40" s="759"/>
      <c r="C40" s="235"/>
      <c r="D40" s="235"/>
      <c r="E40" s="235"/>
      <c r="F40" s="235"/>
      <c r="G40" s="235"/>
      <c r="H40" s="235"/>
      <c r="I40" s="222"/>
      <c r="J40" s="235"/>
      <c r="K40" s="222"/>
      <c r="L40" s="236"/>
      <c r="M40" s="222"/>
      <c r="N40" s="235"/>
      <c r="O40" s="222"/>
      <c r="P40" s="354">
        <f t="shared" si="2"/>
        <v>0</v>
      </c>
      <c r="Q40" s="353">
        <f t="shared" si="3"/>
        <v>0</v>
      </c>
      <c r="R40" s="235"/>
      <c r="S40" s="235"/>
      <c r="T40" s="235"/>
      <c r="U40" s="306"/>
    </row>
    <row r="41" spans="1:21" ht="15.75" hidden="1" x14ac:dyDescent="0.25">
      <c r="A41" s="759"/>
      <c r="B41" s="759"/>
      <c r="C41" s="235"/>
      <c r="D41" s="235"/>
      <c r="E41" s="235"/>
      <c r="F41" s="235"/>
      <c r="G41" s="235"/>
      <c r="H41" s="235"/>
      <c r="I41" s="222"/>
      <c r="J41" s="235"/>
      <c r="K41" s="222"/>
      <c r="L41" s="236"/>
      <c r="M41" s="222"/>
      <c r="N41" s="235"/>
      <c r="O41" s="222"/>
      <c r="P41" s="354">
        <f t="shared" si="2"/>
        <v>0</v>
      </c>
      <c r="Q41" s="353">
        <f t="shared" si="3"/>
        <v>0</v>
      </c>
      <c r="R41" s="235"/>
      <c r="S41" s="235"/>
      <c r="T41" s="235"/>
      <c r="U41" s="306"/>
    </row>
    <row r="42" spans="1:21" ht="15.75" hidden="1" x14ac:dyDescent="0.25">
      <c r="A42" s="759"/>
      <c r="B42" s="759"/>
      <c r="C42" s="235"/>
      <c r="D42" s="235"/>
      <c r="E42" s="235"/>
      <c r="F42" s="235"/>
      <c r="G42" s="235"/>
      <c r="H42" s="235"/>
      <c r="I42" s="222"/>
      <c r="J42" s="235"/>
      <c r="K42" s="222"/>
      <c r="L42" s="235"/>
      <c r="M42" s="222"/>
      <c r="N42" s="236"/>
      <c r="O42" s="222"/>
      <c r="P42" s="354">
        <f t="shared" si="2"/>
        <v>0</v>
      </c>
      <c r="Q42" s="353">
        <f t="shared" si="3"/>
        <v>0</v>
      </c>
      <c r="R42" s="235"/>
      <c r="S42" s="235"/>
      <c r="T42" s="235"/>
      <c r="U42" s="306"/>
    </row>
    <row r="43" spans="1:21" ht="15.75" x14ac:dyDescent="0.25">
      <c r="A43" s="275"/>
      <c r="B43" s="276"/>
      <c r="C43" s="276"/>
      <c r="D43" s="276"/>
      <c r="E43" s="275" t="s">
        <v>1492</v>
      </c>
      <c r="F43" s="276"/>
      <c r="G43" s="277"/>
      <c r="H43" s="258">
        <f t="shared" ref="H43:Q43" si="4">SUM(H10:H42)</f>
        <v>0.75</v>
      </c>
      <c r="I43" s="259">
        <f t="shared" si="4"/>
        <v>114432.75</v>
      </c>
      <c r="J43" s="258">
        <f t="shared" si="4"/>
        <v>0.75</v>
      </c>
      <c r="K43" s="259">
        <f t="shared" si="4"/>
        <v>114432.75</v>
      </c>
      <c r="L43" s="258">
        <f t="shared" si="4"/>
        <v>0.75</v>
      </c>
      <c r="M43" s="259">
        <f t="shared" si="4"/>
        <v>114432.75</v>
      </c>
      <c r="N43" s="258">
        <f t="shared" si="4"/>
        <v>0.75</v>
      </c>
      <c r="O43" s="259">
        <f t="shared" si="4"/>
        <v>114432.75</v>
      </c>
      <c r="P43" s="259">
        <f t="shared" si="4"/>
        <v>3</v>
      </c>
      <c r="Q43" s="259">
        <f t="shared" si="4"/>
        <v>457731</v>
      </c>
      <c r="R43" s="249"/>
      <c r="S43" s="249"/>
      <c r="T43" s="249"/>
      <c r="U43" s="249"/>
    </row>
    <row r="45" spans="1:21" x14ac:dyDescent="0.25">
      <c r="A45" s="423"/>
      <c r="B45" s="423"/>
      <c r="C45" s="423"/>
      <c r="E45" s="423"/>
      <c r="F45" s="423"/>
      <c r="G45" s="423"/>
      <c r="H45" s="423"/>
      <c r="I45" s="423"/>
      <c r="J45" s="423"/>
      <c r="K45" s="423"/>
      <c r="L45" s="423"/>
      <c r="M45" s="423"/>
      <c r="N45" s="423"/>
      <c r="O45" s="423"/>
      <c r="Q45" s="364"/>
      <c r="R45" s="423"/>
      <c r="S45" s="423"/>
      <c r="T45" s="423"/>
      <c r="U45" s="423"/>
    </row>
    <row r="46" spans="1:21" x14ac:dyDescent="0.25">
      <c r="A46" s="423"/>
      <c r="B46" s="423"/>
      <c r="C46" s="423"/>
      <c r="E46" s="423"/>
      <c r="F46" s="423"/>
      <c r="G46" s="423"/>
      <c r="H46" s="423"/>
      <c r="I46" s="423"/>
      <c r="J46" s="423"/>
      <c r="K46" s="423"/>
      <c r="L46" s="423"/>
      <c r="M46" s="423"/>
      <c r="N46" s="423"/>
      <c r="O46" s="423"/>
      <c r="Q46" s="364"/>
      <c r="R46" s="423"/>
      <c r="S46" s="423"/>
      <c r="T46" s="423"/>
      <c r="U46" s="423"/>
    </row>
    <row r="47" spans="1:21" x14ac:dyDescent="0.25">
      <c r="A47" s="423"/>
      <c r="B47" s="423"/>
      <c r="C47" s="423"/>
      <c r="E47" s="423"/>
      <c r="F47" s="423"/>
      <c r="G47" s="423"/>
      <c r="H47" s="423"/>
      <c r="I47" s="423"/>
      <c r="J47" s="423"/>
      <c r="K47" s="423"/>
      <c r="L47" s="423"/>
      <c r="M47" s="423"/>
      <c r="N47" s="423"/>
      <c r="O47" s="423"/>
      <c r="Q47" s="364"/>
      <c r="R47" s="423"/>
      <c r="S47" s="423"/>
      <c r="T47" s="423"/>
      <c r="U47" s="423"/>
    </row>
    <row r="48" spans="1:21" x14ac:dyDescent="0.25">
      <c r="A48" s="423"/>
      <c r="B48" s="423"/>
      <c r="C48" s="423"/>
      <c r="E48" s="423"/>
      <c r="F48" s="423"/>
      <c r="G48" s="423"/>
      <c r="H48" s="423"/>
      <c r="I48" s="423"/>
      <c r="J48" s="423"/>
      <c r="K48" s="423"/>
      <c r="L48" s="423"/>
      <c r="M48" s="423"/>
      <c r="N48" s="423"/>
      <c r="O48" s="423"/>
      <c r="Q48" s="364"/>
      <c r="R48" s="423"/>
      <c r="S48" s="423"/>
      <c r="T48" s="423"/>
      <c r="U48" s="423"/>
    </row>
    <row r="49" spans="3:17" x14ac:dyDescent="0.25">
      <c r="C49" s="423"/>
      <c r="E49" s="423"/>
      <c r="F49" s="423"/>
      <c r="G49" s="423"/>
      <c r="H49" s="423"/>
      <c r="I49" s="423"/>
      <c r="J49" s="423"/>
      <c r="K49" s="423"/>
      <c r="L49" s="423"/>
      <c r="M49" s="423"/>
      <c r="N49" s="423"/>
      <c r="O49" s="423"/>
      <c r="Q49" s="364"/>
    </row>
    <row r="50" spans="3:17" x14ac:dyDescent="0.25">
      <c r="C50" s="423"/>
      <c r="E50" s="423"/>
      <c r="F50" s="423"/>
      <c r="G50" s="423"/>
      <c r="H50" s="423"/>
      <c r="I50" s="423"/>
      <c r="J50" s="423"/>
      <c r="K50" s="423"/>
      <c r="L50" s="423"/>
      <c r="M50" s="423"/>
      <c r="N50" s="423"/>
      <c r="O50" s="423"/>
      <c r="Q50" s="364"/>
    </row>
    <row r="51" spans="3:17" x14ac:dyDescent="0.25">
      <c r="C51" s="423"/>
      <c r="E51" s="423"/>
      <c r="F51" s="423"/>
      <c r="G51" s="423"/>
      <c r="H51" s="423"/>
      <c r="I51" s="423"/>
      <c r="J51" s="423"/>
      <c r="K51" s="423"/>
      <c r="L51" s="423"/>
      <c r="M51" s="423"/>
      <c r="N51" s="423"/>
      <c r="O51" s="423"/>
      <c r="Q51" s="364"/>
    </row>
    <row r="52" spans="3:17" x14ac:dyDescent="0.25">
      <c r="C52" s="423"/>
      <c r="E52" s="423"/>
      <c r="F52" s="423"/>
      <c r="G52" s="423"/>
      <c r="H52" s="423"/>
      <c r="I52" s="423"/>
      <c r="J52" s="423"/>
      <c r="K52" s="423"/>
      <c r="L52" s="423"/>
      <c r="M52" s="423"/>
      <c r="N52" s="423"/>
      <c r="O52" s="423"/>
      <c r="Q52" s="364"/>
    </row>
    <row r="53" spans="3:17" x14ac:dyDescent="0.25">
      <c r="C53" s="423"/>
      <c r="E53" s="423"/>
      <c r="F53" s="423"/>
      <c r="G53" s="423"/>
      <c r="H53" s="423"/>
      <c r="I53" s="423"/>
      <c r="J53" s="423"/>
      <c r="K53" s="423"/>
      <c r="L53" s="423"/>
      <c r="M53" s="423"/>
      <c r="N53" s="423"/>
      <c r="O53" s="423"/>
      <c r="Q53" s="364"/>
    </row>
    <row r="54" spans="3:17" x14ac:dyDescent="0.25">
      <c r="C54" s="423"/>
      <c r="E54" s="423"/>
      <c r="F54" s="423"/>
      <c r="G54" s="423"/>
      <c r="H54" s="423"/>
      <c r="I54" s="423"/>
      <c r="J54" s="423"/>
      <c r="K54" s="423"/>
      <c r="L54" s="423"/>
      <c r="M54" s="423"/>
      <c r="N54" s="423"/>
      <c r="O54" s="423"/>
      <c r="Q54" s="364"/>
    </row>
    <row r="55" spans="3:17" x14ac:dyDescent="0.25">
      <c r="C55" s="423"/>
      <c r="E55" s="423"/>
      <c r="F55" s="423"/>
      <c r="G55" s="423"/>
      <c r="H55" s="423"/>
      <c r="I55" s="423"/>
      <c r="J55" s="423"/>
      <c r="K55" s="423"/>
      <c r="L55" s="423"/>
      <c r="M55" s="423"/>
      <c r="N55" s="423"/>
      <c r="O55" s="423"/>
      <c r="Q55" s="364"/>
    </row>
    <row r="56" spans="3:17" x14ac:dyDescent="0.25">
      <c r="C56" s="423"/>
      <c r="E56" s="423"/>
      <c r="F56" s="423"/>
      <c r="G56" s="423"/>
      <c r="H56" s="423"/>
      <c r="I56" s="423"/>
      <c r="J56" s="423"/>
      <c r="K56" s="423"/>
      <c r="L56" s="423"/>
      <c r="M56" s="423"/>
      <c r="N56" s="423"/>
      <c r="O56" s="423"/>
      <c r="Q56" s="364"/>
    </row>
    <row r="57" spans="3:17" x14ac:dyDescent="0.25">
      <c r="C57" s="423"/>
      <c r="E57" s="423"/>
      <c r="F57" s="423"/>
      <c r="G57" s="423"/>
      <c r="H57" s="423"/>
      <c r="I57" s="423"/>
      <c r="J57" s="423"/>
      <c r="K57" s="423"/>
      <c r="L57" s="423"/>
      <c r="M57" s="423"/>
      <c r="N57" s="423"/>
      <c r="O57" s="423"/>
      <c r="Q57" s="364"/>
    </row>
    <row r="58" spans="3:17" x14ac:dyDescent="0.25">
      <c r="C58" s="423"/>
      <c r="E58" s="423"/>
      <c r="F58" s="423"/>
      <c r="G58" s="423"/>
      <c r="H58" s="423"/>
      <c r="I58" s="423"/>
      <c r="J58" s="423"/>
      <c r="K58" s="423"/>
      <c r="L58" s="423"/>
      <c r="M58" s="423"/>
      <c r="N58" s="423"/>
      <c r="O58" s="423"/>
      <c r="Q58" s="364"/>
    </row>
    <row r="59" spans="3:17" x14ac:dyDescent="0.25">
      <c r="C59" s="423"/>
      <c r="E59" s="423"/>
      <c r="F59" s="423"/>
      <c r="G59" s="423"/>
      <c r="H59" s="423"/>
      <c r="I59" s="423"/>
      <c r="J59" s="423"/>
      <c r="K59" s="423"/>
      <c r="L59" s="423"/>
      <c r="M59" s="423"/>
      <c r="N59" s="423"/>
      <c r="O59" s="423"/>
      <c r="Q59" s="364"/>
    </row>
    <row r="60" spans="3:17" x14ac:dyDescent="0.25">
      <c r="C60" s="423"/>
      <c r="E60" s="423"/>
      <c r="F60" s="423"/>
      <c r="G60" s="423"/>
      <c r="H60" s="423"/>
      <c r="I60" s="423"/>
      <c r="J60" s="423"/>
      <c r="K60" s="423"/>
      <c r="L60" s="423"/>
      <c r="M60" s="423"/>
      <c r="N60" s="423"/>
      <c r="O60" s="423"/>
      <c r="Q60" s="364"/>
    </row>
    <row r="61" spans="3:17" x14ac:dyDescent="0.25">
      <c r="C61" s="423"/>
      <c r="E61" s="423"/>
      <c r="F61" s="423"/>
      <c r="G61" s="423"/>
      <c r="H61" s="423"/>
      <c r="I61" s="423"/>
      <c r="J61" s="423"/>
      <c r="K61" s="423"/>
      <c r="L61" s="423"/>
      <c r="M61" s="423"/>
      <c r="N61" s="423"/>
      <c r="O61" s="423"/>
      <c r="Q61" s="364"/>
    </row>
    <row r="62" spans="3:17" x14ac:dyDescent="0.25">
      <c r="C62" s="423"/>
      <c r="E62" s="423"/>
      <c r="F62" s="423"/>
      <c r="G62" s="423"/>
      <c r="H62" s="423"/>
      <c r="I62" s="423"/>
      <c r="J62" s="423"/>
      <c r="K62" s="423"/>
      <c r="L62" s="423"/>
      <c r="M62" s="423"/>
      <c r="N62" s="423"/>
      <c r="O62" s="423"/>
      <c r="Q62" s="364"/>
    </row>
    <row r="63" spans="3:17" x14ac:dyDescent="0.25">
      <c r="C63" s="423"/>
      <c r="E63" s="423"/>
      <c r="F63" s="423"/>
      <c r="G63" s="423"/>
      <c r="H63" s="423"/>
      <c r="J63" s="423"/>
      <c r="L63" s="423"/>
      <c r="N63" s="423"/>
    </row>
    <row r="64" spans="3:17" x14ac:dyDescent="0.25">
      <c r="C64" s="423"/>
      <c r="E64" s="423"/>
      <c r="F64" s="423"/>
      <c r="G64" s="423"/>
      <c r="H64" s="423"/>
      <c r="J64" s="423"/>
      <c r="L64" s="423"/>
      <c r="N64" s="423"/>
    </row>
    <row r="65" spans="3:3" x14ac:dyDescent="0.25">
      <c r="C65" s="423"/>
    </row>
    <row r="66" spans="3:3" x14ac:dyDescent="0.25">
      <c r="C66" s="423"/>
    </row>
    <row r="67" spans="3:3" x14ac:dyDescent="0.25">
      <c r="C67" s="423"/>
    </row>
    <row r="68" spans="3:3" x14ac:dyDescent="0.25">
      <c r="C68" s="423"/>
    </row>
    <row r="69" spans="3:3" x14ac:dyDescent="0.25">
      <c r="C69" s="423"/>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6:C20">
      <formula1>$P$1:$R$1</formula1>
    </dataValidation>
    <dataValidation type="list" allowBlank="1" showInputMessage="1" showErrorMessage="1" sqref="C37:C42">
      <formula1>$D$1</formula1>
    </dataValidation>
    <dataValidation type="list" allowBlank="1" showInputMessage="1" showErrorMessage="1" sqref="C31:C36">
      <formula1>$C$1</formula1>
    </dataValidation>
    <dataValidation type="list" allowBlank="1" showInputMessage="1" showErrorMessage="1" sqref="C25:C29">
      <formula1>$W$1:$AB$1</formula1>
    </dataValidation>
    <dataValidation type="list" allowBlank="1" showInputMessage="1" showErrorMessage="1" sqref="C21:C24">
      <formula1>$S$1:$V$1</formula1>
    </dataValidation>
    <dataValidation type="list" allowBlank="1" showInputMessage="1" showErrorMessage="1" sqref="C10:C15">
      <formula1>$M$1:$O$1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topLeftCell="K1" zoomScale="80" zoomScaleNormal="80" workbookViewId="0">
      <pane ySplit="6" topLeftCell="A7" activePane="bottomLeft" state="frozen"/>
      <selection activeCell="P6" sqref="P6"/>
      <selection pane="bottomLeft" activeCell="Q27" sqref="Q27"/>
    </sheetView>
  </sheetViews>
  <sheetFormatPr baseColWidth="10" defaultColWidth="11.42578125" defaultRowHeight="15" x14ac:dyDescent="0.25"/>
  <cols>
    <col min="1" max="1" width="21.7109375" customWidth="1"/>
    <col min="2" max="2" width="42.85546875" customWidth="1"/>
    <col min="3" max="3" width="36" customWidth="1"/>
    <col min="4" max="4" width="31.85546875" style="423" customWidth="1"/>
    <col min="5" max="6" width="27.42578125" customWidth="1"/>
    <col min="7" max="7" width="45.140625" customWidth="1"/>
    <col min="8" max="8" width="15.28515625" customWidth="1"/>
    <col min="9" max="9" width="12.140625" style="225" bestFit="1" customWidth="1"/>
    <col min="10" max="10" width="15.28515625" customWidth="1"/>
    <col min="11" max="11" width="12.140625" style="225" bestFit="1" customWidth="1"/>
    <col min="12" max="12" width="15.28515625" customWidth="1"/>
    <col min="13" max="13" width="12.140625" style="225" bestFit="1" customWidth="1"/>
    <col min="14" max="14" width="15.28515625" customWidth="1"/>
    <col min="15" max="15" width="11.5703125" style="225"/>
    <col min="16" max="16" width="15.28515625" customWidth="1"/>
    <col min="17" max="17" width="15.7109375" style="225" customWidth="1"/>
    <col min="18" max="18" width="30.5703125" customWidth="1"/>
    <col min="19" max="19" width="31.28515625" customWidth="1"/>
    <col min="20" max="20" width="23.7109375" customWidth="1"/>
    <col min="21" max="21" width="25.28515625" customWidth="1"/>
  </cols>
  <sheetData>
    <row r="1" spans="1:21" s="268" customFormat="1" ht="18" customHeight="1" x14ac:dyDescent="0.25">
      <c r="B1" s="267"/>
      <c r="C1" s="464" t="s">
        <v>1493</v>
      </c>
      <c r="D1" s="464" t="s">
        <v>1494</v>
      </c>
      <c r="E1" s="464" t="s">
        <v>1495</v>
      </c>
      <c r="F1" s="267"/>
      <c r="G1" s="267"/>
      <c r="H1" s="267" t="s">
        <v>1496</v>
      </c>
      <c r="J1" s="267"/>
      <c r="K1" s="267"/>
      <c r="L1" s="267"/>
      <c r="M1" s="267"/>
      <c r="N1" s="267"/>
      <c r="O1" s="267"/>
      <c r="P1" s="267"/>
      <c r="Q1" s="267"/>
      <c r="R1" s="267"/>
      <c r="S1" s="267"/>
      <c r="T1" s="267"/>
      <c r="U1" s="267"/>
    </row>
    <row r="2" spans="1:21" s="268" customFormat="1" ht="18" customHeight="1" x14ac:dyDescent="0.25">
      <c r="A2" s="300" t="s">
        <v>1497</v>
      </c>
      <c r="B2" s="267"/>
      <c r="C2" s="267"/>
      <c r="D2" s="267"/>
      <c r="E2" s="267"/>
      <c r="F2" s="267"/>
      <c r="G2" s="267"/>
      <c r="H2" s="267"/>
      <c r="J2" s="267"/>
      <c r="K2" s="267"/>
      <c r="L2" s="267"/>
      <c r="M2" s="267"/>
      <c r="N2" s="267"/>
      <c r="O2" s="267"/>
      <c r="P2" s="267"/>
      <c r="Q2" s="267"/>
      <c r="R2" s="267"/>
      <c r="S2" s="267"/>
      <c r="T2" s="267"/>
      <c r="U2" s="267"/>
    </row>
    <row r="3" spans="1:21" s="268" customFormat="1" ht="18.75" x14ac:dyDescent="0.2">
      <c r="A3" s="331" t="s">
        <v>1498</v>
      </c>
      <c r="B3" s="267"/>
      <c r="C3" s="267"/>
      <c r="D3" s="267"/>
      <c r="E3" s="267"/>
      <c r="F3" s="267"/>
      <c r="G3" s="267"/>
      <c r="H3" s="267"/>
      <c r="J3" s="267"/>
      <c r="K3" s="267"/>
      <c r="L3" s="267"/>
      <c r="M3" s="267"/>
      <c r="N3" s="267"/>
      <c r="O3" s="267"/>
      <c r="P3" s="267"/>
      <c r="Q3" s="267"/>
      <c r="R3" s="267"/>
      <c r="S3" s="267"/>
      <c r="T3" s="267"/>
      <c r="U3" s="267"/>
    </row>
    <row r="4" spans="1:21" s="65" customFormat="1" ht="15.7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1361</v>
      </c>
      <c r="S4" s="736" t="s">
        <v>1362</v>
      </c>
      <c r="T4" s="736" t="s">
        <v>1363</v>
      </c>
      <c r="U4" s="733" t="s">
        <v>1364</v>
      </c>
    </row>
    <row r="5" spans="1:21" s="65" customFormat="1"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4"/>
    </row>
    <row r="6" spans="1:21" s="66" customFormat="1"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5"/>
    </row>
    <row r="7" spans="1:21" s="66" customFormat="1" ht="15.75" x14ac:dyDescent="0.25">
      <c r="A7" s="405"/>
      <c r="B7" s="406"/>
      <c r="C7" s="407"/>
      <c r="D7" s="407"/>
      <c r="E7" s="407"/>
      <c r="F7" s="408"/>
      <c r="G7" s="407"/>
      <c r="H7" s="409"/>
      <c r="I7" s="409"/>
      <c r="J7" s="409"/>
      <c r="K7" s="409"/>
      <c r="L7" s="409"/>
      <c r="M7" s="409"/>
      <c r="N7" s="409"/>
      <c r="O7" s="409"/>
      <c r="P7" s="409"/>
      <c r="Q7" s="409"/>
      <c r="R7" s="410"/>
      <c r="S7" s="410"/>
      <c r="T7" s="410"/>
      <c r="U7" s="411"/>
    </row>
    <row r="8" spans="1:21" ht="117.75" customHeight="1" x14ac:dyDescent="0.25">
      <c r="A8" s="771" t="s">
        <v>1499</v>
      </c>
      <c r="B8" s="771" t="s">
        <v>1500</v>
      </c>
      <c r="C8" s="490" t="s">
        <v>1493</v>
      </c>
      <c r="D8" s="490" t="s">
        <v>1865</v>
      </c>
      <c r="E8" s="490" t="s">
        <v>1866</v>
      </c>
      <c r="F8" s="560" t="s">
        <v>1867</v>
      </c>
      <c r="G8" s="561" t="s">
        <v>1868</v>
      </c>
      <c r="H8" s="562">
        <v>0.25</v>
      </c>
      <c r="I8" s="563"/>
      <c r="J8" s="562">
        <v>0.25</v>
      </c>
      <c r="K8" s="563"/>
      <c r="L8" s="562">
        <v>0.25</v>
      </c>
      <c r="M8" s="563"/>
      <c r="N8" s="562">
        <v>0.25</v>
      </c>
      <c r="O8" s="563"/>
      <c r="P8" s="564">
        <f>H8+J8+L8+N8</f>
        <v>1</v>
      </c>
      <c r="Q8" s="565">
        <f>I8+K8+M8+O8</f>
        <v>0</v>
      </c>
      <c r="R8" s="491" t="s">
        <v>2025</v>
      </c>
      <c r="S8" s="491" t="s">
        <v>2026</v>
      </c>
      <c r="T8" s="530" t="s">
        <v>1873</v>
      </c>
      <c r="U8" s="491" t="s">
        <v>1874</v>
      </c>
    </row>
    <row r="9" spans="1:21" ht="117.75" customHeight="1" x14ac:dyDescent="0.25">
      <c r="A9" s="771"/>
      <c r="B9" s="771"/>
      <c r="C9" s="490" t="s">
        <v>1493</v>
      </c>
      <c r="D9" s="490" t="s">
        <v>1869</v>
      </c>
      <c r="E9" s="490" t="s">
        <v>1870</v>
      </c>
      <c r="F9" s="560" t="s">
        <v>1871</v>
      </c>
      <c r="G9" s="561" t="s">
        <v>1872</v>
      </c>
      <c r="H9" s="562">
        <v>0.25</v>
      </c>
      <c r="I9" s="563"/>
      <c r="J9" s="562">
        <v>0.25</v>
      </c>
      <c r="K9" s="563"/>
      <c r="L9" s="562">
        <v>0.25</v>
      </c>
      <c r="M9" s="563"/>
      <c r="N9" s="562">
        <v>0.25</v>
      </c>
      <c r="O9" s="563"/>
      <c r="P9" s="564">
        <f t="shared" ref="P9:P26" si="0">H9+J9+L9+N9</f>
        <v>1</v>
      </c>
      <c r="Q9" s="565">
        <f t="shared" ref="Q9:Q26" si="1">I9+K9+M9+O9</f>
        <v>0</v>
      </c>
      <c r="R9" s="491" t="s">
        <v>2013</v>
      </c>
      <c r="S9" s="491" t="s">
        <v>1875</v>
      </c>
      <c r="T9" s="530" t="s">
        <v>1857</v>
      </c>
      <c r="U9" s="491" t="s">
        <v>1874</v>
      </c>
    </row>
    <row r="10" spans="1:21" ht="15.75" hidden="1" x14ac:dyDescent="0.25">
      <c r="A10" s="771"/>
      <c r="B10" s="771"/>
      <c r="C10" s="306"/>
      <c r="D10" s="306"/>
      <c r="E10" s="306"/>
      <c r="F10" s="306"/>
      <c r="G10" s="72"/>
      <c r="H10" s="329"/>
      <c r="I10" s="332"/>
      <c r="J10" s="329"/>
      <c r="K10" s="332"/>
      <c r="L10" s="329"/>
      <c r="M10" s="332"/>
      <c r="N10" s="329"/>
      <c r="O10" s="332"/>
      <c r="P10" s="366">
        <f t="shared" si="0"/>
        <v>0</v>
      </c>
      <c r="Q10" s="367">
        <f t="shared" si="1"/>
        <v>0</v>
      </c>
      <c r="R10" s="326"/>
      <c r="S10" s="235"/>
      <c r="T10" s="235"/>
      <c r="U10" s="235"/>
    </row>
    <row r="11" spans="1:21" ht="15.75" hidden="1" x14ac:dyDescent="0.25">
      <c r="A11" s="771"/>
      <c r="B11" s="771"/>
      <c r="C11" s="306"/>
      <c r="D11" s="306"/>
      <c r="E11" s="306"/>
      <c r="F11" s="306"/>
      <c r="G11" s="72"/>
      <c r="H11" s="329"/>
      <c r="I11" s="332"/>
      <c r="J11" s="329"/>
      <c r="K11" s="332"/>
      <c r="L11" s="329"/>
      <c r="M11" s="332"/>
      <c r="N11" s="329"/>
      <c r="O11" s="332"/>
      <c r="P11" s="366">
        <f t="shared" si="0"/>
        <v>0</v>
      </c>
      <c r="Q11" s="367">
        <f t="shared" si="1"/>
        <v>0</v>
      </c>
      <c r="R11" s="326"/>
      <c r="S11" s="235"/>
      <c r="T11" s="235"/>
      <c r="U11" s="235"/>
    </row>
    <row r="12" spans="1:21" ht="15.75" hidden="1" x14ac:dyDescent="0.25">
      <c r="A12" s="771"/>
      <c r="B12" s="771"/>
      <c r="C12" s="306"/>
      <c r="D12" s="306"/>
      <c r="E12" s="306"/>
      <c r="F12" s="306"/>
      <c r="G12" s="72"/>
      <c r="H12" s="329"/>
      <c r="I12" s="332"/>
      <c r="J12" s="329"/>
      <c r="K12" s="332"/>
      <c r="L12" s="329"/>
      <c r="M12" s="332"/>
      <c r="N12" s="329"/>
      <c r="O12" s="332"/>
      <c r="P12" s="366">
        <f t="shared" si="0"/>
        <v>0</v>
      </c>
      <c r="Q12" s="367">
        <f t="shared" si="1"/>
        <v>0</v>
      </c>
      <c r="R12" s="326"/>
      <c r="S12" s="235"/>
      <c r="T12" s="235"/>
      <c r="U12" s="235"/>
    </row>
    <row r="13" spans="1:21" ht="15.75" hidden="1" x14ac:dyDescent="0.25">
      <c r="A13" s="771"/>
      <c r="B13" s="771"/>
      <c r="C13" s="306"/>
      <c r="D13" s="306"/>
      <c r="E13" s="306"/>
      <c r="F13" s="306"/>
      <c r="G13" s="72"/>
      <c r="H13" s="329"/>
      <c r="I13" s="332"/>
      <c r="J13" s="329"/>
      <c r="K13" s="332"/>
      <c r="L13" s="329"/>
      <c r="M13" s="332"/>
      <c r="N13" s="329"/>
      <c r="O13" s="332"/>
      <c r="P13" s="366">
        <f t="shared" si="0"/>
        <v>0</v>
      </c>
      <c r="Q13" s="367">
        <f t="shared" si="1"/>
        <v>0</v>
      </c>
      <c r="R13" s="326"/>
      <c r="S13" s="235"/>
      <c r="T13" s="235"/>
      <c r="U13" s="235"/>
    </row>
    <row r="14" spans="1:21" ht="15.75" hidden="1" x14ac:dyDescent="0.25">
      <c r="A14" s="771"/>
      <c r="B14" s="771" t="s">
        <v>1501</v>
      </c>
      <c r="C14" s="306"/>
      <c r="D14" s="306"/>
      <c r="E14" s="306"/>
      <c r="F14" s="306"/>
      <c r="G14" s="72"/>
      <c r="H14" s="329"/>
      <c r="I14" s="332"/>
      <c r="J14" s="329"/>
      <c r="K14" s="332"/>
      <c r="L14" s="329"/>
      <c r="M14" s="332"/>
      <c r="N14" s="329"/>
      <c r="O14" s="332"/>
      <c r="P14" s="366">
        <f t="shared" si="0"/>
        <v>0</v>
      </c>
      <c r="Q14" s="367">
        <f t="shared" si="1"/>
        <v>0</v>
      </c>
      <c r="R14" s="326"/>
      <c r="S14" s="235"/>
      <c r="T14" s="235"/>
      <c r="U14" s="235"/>
    </row>
    <row r="15" spans="1:21" ht="15.75" hidden="1" x14ac:dyDescent="0.25">
      <c r="A15" s="771"/>
      <c r="B15" s="771"/>
      <c r="C15" s="306"/>
      <c r="D15" s="306"/>
      <c r="E15" s="306"/>
      <c r="F15" s="306"/>
      <c r="G15" s="72"/>
      <c r="H15" s="329"/>
      <c r="I15" s="332"/>
      <c r="J15" s="329"/>
      <c r="K15" s="332"/>
      <c r="L15" s="329"/>
      <c r="M15" s="332"/>
      <c r="N15" s="329"/>
      <c r="O15" s="332"/>
      <c r="P15" s="366">
        <f t="shared" si="0"/>
        <v>0</v>
      </c>
      <c r="Q15" s="367">
        <f t="shared" si="1"/>
        <v>0</v>
      </c>
      <c r="R15" s="326"/>
      <c r="S15" s="235"/>
      <c r="T15" s="235"/>
      <c r="U15" s="235"/>
    </row>
    <row r="16" spans="1:21" ht="15.75" hidden="1" x14ac:dyDescent="0.25">
      <c r="A16" s="771"/>
      <c r="B16" s="771"/>
      <c r="C16" s="306"/>
      <c r="D16" s="306"/>
      <c r="E16" s="306"/>
      <c r="F16" s="306"/>
      <c r="G16" s="72"/>
      <c r="H16" s="329"/>
      <c r="I16" s="332"/>
      <c r="J16" s="329"/>
      <c r="K16" s="332"/>
      <c r="L16" s="329"/>
      <c r="M16" s="332"/>
      <c r="N16" s="329"/>
      <c r="O16" s="332"/>
      <c r="P16" s="366">
        <f t="shared" si="0"/>
        <v>0</v>
      </c>
      <c r="Q16" s="367">
        <f t="shared" si="1"/>
        <v>0</v>
      </c>
      <c r="R16" s="326"/>
      <c r="S16" s="235"/>
      <c r="T16" s="235"/>
      <c r="U16" s="235"/>
    </row>
    <row r="17" spans="1:21" ht="15.75" hidden="1" x14ac:dyDescent="0.25">
      <c r="A17" s="771"/>
      <c r="B17" s="771"/>
      <c r="C17" s="306"/>
      <c r="D17" s="306"/>
      <c r="E17" s="306"/>
      <c r="F17" s="306"/>
      <c r="G17" s="72"/>
      <c r="H17" s="329"/>
      <c r="I17" s="332"/>
      <c r="J17" s="329"/>
      <c r="K17" s="332"/>
      <c r="L17" s="329"/>
      <c r="M17" s="332"/>
      <c r="N17" s="329"/>
      <c r="O17" s="332"/>
      <c r="P17" s="366">
        <f t="shared" si="0"/>
        <v>0</v>
      </c>
      <c r="Q17" s="367">
        <f t="shared" si="1"/>
        <v>0</v>
      </c>
      <c r="R17" s="326"/>
      <c r="S17" s="235"/>
      <c r="T17" s="235"/>
      <c r="U17" s="235"/>
    </row>
    <row r="18" spans="1:21" ht="15.75" hidden="1" x14ac:dyDescent="0.25">
      <c r="A18" s="771"/>
      <c r="B18" s="771"/>
      <c r="C18" s="306"/>
      <c r="D18" s="306"/>
      <c r="E18" s="306"/>
      <c r="F18" s="306"/>
      <c r="G18" s="72"/>
      <c r="H18" s="329"/>
      <c r="I18" s="332"/>
      <c r="J18" s="329"/>
      <c r="K18" s="332"/>
      <c r="L18" s="329"/>
      <c r="M18" s="332"/>
      <c r="N18" s="329"/>
      <c r="O18" s="332"/>
      <c r="P18" s="366">
        <f t="shared" si="0"/>
        <v>0</v>
      </c>
      <c r="Q18" s="367">
        <f t="shared" si="1"/>
        <v>0</v>
      </c>
      <c r="R18" s="326"/>
      <c r="S18" s="235"/>
      <c r="T18" s="235"/>
      <c r="U18" s="235"/>
    </row>
    <row r="19" spans="1:21" ht="15.75" hidden="1" x14ac:dyDescent="0.25">
      <c r="A19" s="771"/>
      <c r="B19" s="771"/>
      <c r="C19" s="306"/>
      <c r="D19" s="306"/>
      <c r="E19" s="306"/>
      <c r="F19" s="306"/>
      <c r="G19" s="72"/>
      <c r="H19" s="329"/>
      <c r="I19" s="332"/>
      <c r="J19" s="329"/>
      <c r="K19" s="332"/>
      <c r="L19" s="329"/>
      <c r="M19" s="332"/>
      <c r="N19" s="329"/>
      <c r="O19" s="332"/>
      <c r="P19" s="366">
        <f t="shared" si="0"/>
        <v>0</v>
      </c>
      <c r="Q19" s="367">
        <f t="shared" si="1"/>
        <v>0</v>
      </c>
      <c r="R19" s="326"/>
      <c r="S19" s="235"/>
      <c r="T19" s="235"/>
      <c r="U19" s="235"/>
    </row>
    <row r="20" spans="1:21" ht="15.75" hidden="1" x14ac:dyDescent="0.25">
      <c r="A20" s="771"/>
      <c r="B20" s="771" t="s">
        <v>1502</v>
      </c>
      <c r="C20" s="306"/>
      <c r="D20" s="306"/>
      <c r="E20" s="306"/>
      <c r="F20" s="306"/>
      <c r="G20" s="72"/>
      <c r="H20" s="329"/>
      <c r="I20" s="332"/>
      <c r="J20" s="329"/>
      <c r="K20" s="332"/>
      <c r="L20" s="329"/>
      <c r="M20" s="332"/>
      <c r="N20" s="329"/>
      <c r="O20" s="332"/>
      <c r="P20" s="366">
        <f t="shared" si="0"/>
        <v>0</v>
      </c>
      <c r="Q20" s="367">
        <f t="shared" si="1"/>
        <v>0</v>
      </c>
      <c r="R20" s="326"/>
      <c r="S20" s="235"/>
      <c r="T20" s="235"/>
      <c r="U20" s="235"/>
    </row>
    <row r="21" spans="1:21" ht="15.75" hidden="1" x14ac:dyDescent="0.25">
      <c r="A21" s="771"/>
      <c r="B21" s="771"/>
      <c r="C21" s="306"/>
      <c r="D21" s="306"/>
      <c r="E21" s="306"/>
      <c r="F21" s="306"/>
      <c r="G21" s="72"/>
      <c r="H21" s="329"/>
      <c r="I21" s="332"/>
      <c r="J21" s="329"/>
      <c r="K21" s="332"/>
      <c r="L21" s="329"/>
      <c r="M21" s="332"/>
      <c r="N21" s="329"/>
      <c r="O21" s="332"/>
      <c r="P21" s="366">
        <f t="shared" si="0"/>
        <v>0</v>
      </c>
      <c r="Q21" s="367">
        <f t="shared" si="1"/>
        <v>0</v>
      </c>
      <c r="R21" s="326"/>
      <c r="S21" s="235"/>
      <c r="T21" s="235"/>
      <c r="U21" s="235"/>
    </row>
    <row r="22" spans="1:21" ht="15.75" hidden="1" x14ac:dyDescent="0.25">
      <c r="A22" s="771"/>
      <c r="B22" s="771"/>
      <c r="C22" s="306"/>
      <c r="D22" s="306"/>
      <c r="E22" s="306"/>
      <c r="F22" s="306"/>
      <c r="G22" s="72"/>
      <c r="H22" s="329"/>
      <c r="I22" s="332"/>
      <c r="J22" s="329"/>
      <c r="K22" s="332"/>
      <c r="L22" s="329"/>
      <c r="M22" s="332"/>
      <c r="N22" s="329"/>
      <c r="O22" s="332"/>
      <c r="P22" s="366">
        <f t="shared" si="0"/>
        <v>0</v>
      </c>
      <c r="Q22" s="367">
        <f t="shared" si="1"/>
        <v>0</v>
      </c>
      <c r="R22" s="326"/>
      <c r="S22" s="235"/>
      <c r="T22" s="235"/>
      <c r="U22" s="235"/>
    </row>
    <row r="23" spans="1:21" ht="15.75" hidden="1" x14ac:dyDescent="0.25">
      <c r="A23" s="771"/>
      <c r="B23" s="771"/>
      <c r="C23" s="306"/>
      <c r="D23" s="306"/>
      <c r="E23" s="306"/>
      <c r="F23" s="306"/>
      <c r="G23" s="72"/>
      <c r="H23" s="329"/>
      <c r="I23" s="332"/>
      <c r="J23" s="329"/>
      <c r="K23" s="332"/>
      <c r="L23" s="329"/>
      <c r="M23" s="332"/>
      <c r="N23" s="329"/>
      <c r="O23" s="332"/>
      <c r="P23" s="366">
        <f t="shared" si="0"/>
        <v>0</v>
      </c>
      <c r="Q23" s="367">
        <f t="shared" si="1"/>
        <v>0</v>
      </c>
      <c r="R23" s="326"/>
      <c r="S23" s="235"/>
      <c r="T23" s="235"/>
      <c r="U23" s="235"/>
    </row>
    <row r="24" spans="1:21" ht="15.75" hidden="1" x14ac:dyDescent="0.25">
      <c r="A24" s="771"/>
      <c r="B24" s="771"/>
      <c r="C24" s="73"/>
      <c r="D24" s="73"/>
      <c r="E24" s="306"/>
      <c r="F24" s="306"/>
      <c r="G24" s="72"/>
      <c r="H24" s="329"/>
      <c r="I24" s="332"/>
      <c r="J24" s="329"/>
      <c r="K24" s="332"/>
      <c r="L24" s="329"/>
      <c r="M24" s="332"/>
      <c r="N24" s="329"/>
      <c r="O24" s="332"/>
      <c r="P24" s="366">
        <f t="shared" si="0"/>
        <v>0</v>
      </c>
      <c r="Q24" s="367">
        <f t="shared" si="1"/>
        <v>0</v>
      </c>
      <c r="R24" s="326"/>
      <c r="S24" s="235"/>
      <c r="T24" s="235"/>
      <c r="U24" s="235"/>
    </row>
    <row r="25" spans="1:21" ht="15.75" hidden="1" x14ac:dyDescent="0.25">
      <c r="A25" s="771"/>
      <c r="B25" s="771"/>
      <c r="C25" s="73"/>
      <c r="D25" s="73"/>
      <c r="E25" s="306"/>
      <c r="F25" s="306"/>
      <c r="G25" s="72"/>
      <c r="H25" s="329"/>
      <c r="I25" s="332"/>
      <c r="J25" s="329"/>
      <c r="K25" s="332"/>
      <c r="L25" s="329"/>
      <c r="M25" s="332"/>
      <c r="N25" s="329"/>
      <c r="O25" s="332"/>
      <c r="P25" s="366">
        <f t="shared" si="0"/>
        <v>0</v>
      </c>
      <c r="Q25" s="367">
        <f t="shared" si="1"/>
        <v>0</v>
      </c>
      <c r="R25" s="326"/>
      <c r="S25" s="235"/>
      <c r="T25" s="235"/>
      <c r="U25" s="235"/>
    </row>
    <row r="26" spans="1:21" ht="15.75" hidden="1" x14ac:dyDescent="0.25">
      <c r="A26" s="771"/>
      <c r="B26" s="771"/>
      <c r="C26" s="306"/>
      <c r="D26" s="306"/>
      <c r="E26" s="306"/>
      <c r="F26" s="306"/>
      <c r="G26" s="72"/>
      <c r="H26" s="329"/>
      <c r="I26" s="332"/>
      <c r="J26" s="329"/>
      <c r="K26" s="332"/>
      <c r="L26" s="329"/>
      <c r="M26" s="332"/>
      <c r="N26" s="329"/>
      <c r="O26" s="332"/>
      <c r="P26" s="366">
        <f t="shared" si="0"/>
        <v>0</v>
      </c>
      <c r="Q26" s="367">
        <f t="shared" si="1"/>
        <v>0</v>
      </c>
      <c r="R26" s="326"/>
      <c r="S26" s="235"/>
      <c r="T26" s="235"/>
      <c r="U26" s="235"/>
    </row>
    <row r="27" spans="1:21" s="269" customFormat="1" ht="15.75" x14ac:dyDescent="0.2">
      <c r="A27" s="281"/>
      <c r="B27" s="282"/>
      <c r="C27" s="281" t="s">
        <v>1503</v>
      </c>
      <c r="D27" s="282"/>
      <c r="E27" s="282"/>
      <c r="F27" s="282"/>
      <c r="G27" s="283"/>
      <c r="H27" s="249">
        <f t="shared" ref="H27:Q27" si="2">SUM(H8:H26)</f>
        <v>0.5</v>
      </c>
      <c r="I27" s="224">
        <f t="shared" si="2"/>
        <v>0</v>
      </c>
      <c r="J27" s="249">
        <f t="shared" si="2"/>
        <v>0.5</v>
      </c>
      <c r="K27" s="224">
        <f t="shared" si="2"/>
        <v>0</v>
      </c>
      <c r="L27" s="249">
        <f t="shared" si="2"/>
        <v>0.5</v>
      </c>
      <c r="M27" s="224">
        <f t="shared" si="2"/>
        <v>0</v>
      </c>
      <c r="N27" s="249">
        <f t="shared" si="2"/>
        <v>0.5</v>
      </c>
      <c r="O27" s="224">
        <f t="shared" si="2"/>
        <v>0</v>
      </c>
      <c r="P27" s="224">
        <f t="shared" si="2"/>
        <v>2</v>
      </c>
      <c r="Q27" s="224">
        <f t="shared" si="2"/>
        <v>0</v>
      </c>
      <c r="R27" s="249"/>
      <c r="S27" s="249"/>
      <c r="T27" s="249"/>
      <c r="U27" s="249"/>
    </row>
    <row r="28" spans="1:21" x14ac:dyDescent="0.25">
      <c r="A28" s="423"/>
      <c r="B28" s="423"/>
      <c r="C28" s="423"/>
      <c r="E28" s="423"/>
      <c r="F28" s="423"/>
      <c r="G28" s="423"/>
      <c r="H28" s="423"/>
      <c r="I28" s="423"/>
      <c r="J28" s="423"/>
      <c r="K28" s="423"/>
      <c r="L28" s="423"/>
      <c r="M28" s="423"/>
      <c r="N28" s="423"/>
      <c r="O28" s="423"/>
      <c r="P28" s="423"/>
      <c r="Q28" s="423"/>
      <c r="R28" s="423"/>
      <c r="S28" s="423"/>
      <c r="T28" s="423"/>
      <c r="U28" s="423"/>
    </row>
    <row r="29" spans="1:21" x14ac:dyDescent="0.25">
      <c r="A29" s="423"/>
      <c r="B29" s="423"/>
      <c r="C29" s="423"/>
      <c r="E29" s="423"/>
      <c r="F29" s="423"/>
      <c r="G29" s="423"/>
      <c r="H29" s="423"/>
      <c r="I29" s="423"/>
      <c r="J29" s="423"/>
      <c r="K29" s="423"/>
      <c r="L29" s="423"/>
      <c r="M29" s="423"/>
      <c r="N29" s="423"/>
      <c r="O29" s="423"/>
      <c r="P29" s="423"/>
      <c r="Q29" s="423"/>
      <c r="R29" s="423"/>
      <c r="S29" s="423"/>
      <c r="T29" s="423"/>
      <c r="U29" s="423"/>
    </row>
    <row r="30" spans="1:21" x14ac:dyDescent="0.25">
      <c r="A30" s="423"/>
      <c r="B30" s="423"/>
      <c r="C30" s="423"/>
      <c r="E30" s="423"/>
      <c r="F30" s="423"/>
      <c r="G30" s="423"/>
      <c r="H30" s="423"/>
      <c r="I30" s="423"/>
      <c r="J30" s="423"/>
      <c r="K30" s="423"/>
      <c r="L30" s="423"/>
      <c r="M30" s="423"/>
      <c r="N30" s="423"/>
      <c r="O30" s="423"/>
      <c r="P30" s="423"/>
      <c r="Q30" s="423"/>
      <c r="R30" s="423"/>
      <c r="S30" s="423"/>
      <c r="T30" s="423"/>
      <c r="U30" s="423"/>
    </row>
    <row r="31" spans="1:21" x14ac:dyDescent="0.25">
      <c r="A31" s="423"/>
      <c r="B31" s="423"/>
      <c r="C31" s="423"/>
      <c r="E31" s="423"/>
      <c r="F31" s="423"/>
      <c r="G31" s="423"/>
      <c r="H31" s="423"/>
      <c r="I31" s="423"/>
      <c r="J31" s="423"/>
      <c r="K31" s="423"/>
      <c r="L31" s="423"/>
      <c r="M31" s="423"/>
      <c r="N31" s="423"/>
      <c r="O31" s="423"/>
      <c r="P31" s="423"/>
      <c r="Q31" s="423"/>
      <c r="R31" s="423"/>
      <c r="S31" s="423"/>
      <c r="T31" s="423"/>
      <c r="U31" s="423"/>
    </row>
    <row r="32" spans="1:21" x14ac:dyDescent="0.25">
      <c r="A32" s="423"/>
      <c r="B32" s="423"/>
      <c r="C32" s="423"/>
      <c r="E32" s="423"/>
      <c r="F32" s="423"/>
      <c r="G32" s="423"/>
      <c r="H32" s="423"/>
      <c r="I32" s="423"/>
      <c r="J32" s="423"/>
      <c r="K32" s="423"/>
      <c r="L32" s="423"/>
      <c r="M32" s="423"/>
      <c r="N32" s="423"/>
      <c r="O32" s="423"/>
      <c r="P32" s="423"/>
      <c r="Q32" s="423"/>
      <c r="R32" s="423"/>
      <c r="S32" s="423"/>
      <c r="T32" s="423"/>
      <c r="U32" s="423"/>
    </row>
    <row r="33" spans="9:17" x14ac:dyDescent="0.25">
      <c r="I33" s="423"/>
      <c r="J33" s="423"/>
      <c r="K33" s="423"/>
      <c r="L33" s="423"/>
      <c r="M33" s="423"/>
      <c r="N33" s="423"/>
      <c r="O33" s="423"/>
      <c r="P33" s="423"/>
      <c r="Q33" s="423"/>
    </row>
    <row r="34" spans="9:17" x14ac:dyDescent="0.25">
      <c r="I34" s="423"/>
      <c r="J34" s="423"/>
      <c r="K34" s="423"/>
      <c r="L34" s="423"/>
      <c r="M34" s="423"/>
      <c r="N34" s="423"/>
      <c r="O34" s="423"/>
      <c r="P34" s="423"/>
      <c r="Q34" s="423"/>
    </row>
    <row r="35" spans="9:17" x14ac:dyDescent="0.25">
      <c r="I35" s="423"/>
      <c r="J35" s="423"/>
      <c r="K35" s="423"/>
      <c r="L35" s="423"/>
      <c r="M35" s="423"/>
      <c r="N35" s="423"/>
      <c r="O35" s="423"/>
      <c r="P35" s="423"/>
      <c r="Q35" s="423"/>
    </row>
    <row r="36" spans="9:17" x14ac:dyDescent="0.25">
      <c r="I36" s="423"/>
      <c r="J36" s="423"/>
      <c r="K36" s="423"/>
      <c r="L36" s="423"/>
      <c r="M36" s="423"/>
      <c r="N36" s="423"/>
      <c r="O36" s="423"/>
      <c r="P36" s="423"/>
      <c r="Q36" s="423"/>
    </row>
    <row r="37" spans="9:17" x14ac:dyDescent="0.25">
      <c r="I37" s="423"/>
      <c r="J37" s="423"/>
      <c r="K37" s="423"/>
      <c r="L37" s="423"/>
      <c r="M37" s="423"/>
      <c r="N37" s="423"/>
      <c r="O37" s="423"/>
      <c r="P37" s="423"/>
      <c r="Q37" s="423"/>
    </row>
    <row r="38" spans="9:17" x14ac:dyDescent="0.25">
      <c r="I38" s="423"/>
      <c r="J38" s="423"/>
      <c r="K38" s="423"/>
      <c r="L38" s="423"/>
      <c r="M38" s="423"/>
      <c r="N38" s="423"/>
      <c r="O38" s="423"/>
      <c r="P38" s="423"/>
      <c r="Q38" s="423"/>
    </row>
    <row r="39" spans="9:17" x14ac:dyDescent="0.25">
      <c r="I39" s="423"/>
      <c r="J39" s="423"/>
      <c r="K39" s="423"/>
      <c r="L39" s="423"/>
      <c r="M39" s="423"/>
      <c r="N39" s="423"/>
      <c r="O39" s="423"/>
      <c r="P39" s="423"/>
      <c r="Q39" s="423"/>
    </row>
    <row r="40" spans="9:17" x14ac:dyDescent="0.25">
      <c r="I40" s="423"/>
      <c r="J40" s="423"/>
      <c r="K40" s="423"/>
      <c r="L40" s="423"/>
      <c r="M40" s="423"/>
      <c r="N40" s="423"/>
      <c r="O40" s="423"/>
      <c r="P40" s="423"/>
      <c r="Q40" s="423"/>
    </row>
    <row r="41" spans="9:17" x14ac:dyDescent="0.25">
      <c r="I41" s="423"/>
      <c r="J41" s="423"/>
      <c r="K41" s="423"/>
      <c r="L41" s="423"/>
      <c r="M41" s="423"/>
      <c r="N41" s="423"/>
      <c r="O41" s="423"/>
      <c r="P41" s="423"/>
      <c r="Q41" s="423"/>
    </row>
    <row r="42" spans="9:17" x14ac:dyDescent="0.25">
      <c r="I42" s="423"/>
      <c r="J42" s="423"/>
      <c r="K42" s="423"/>
      <c r="L42" s="423"/>
      <c r="M42" s="423"/>
      <c r="N42" s="423"/>
      <c r="O42" s="423"/>
      <c r="P42" s="423"/>
      <c r="Q42" s="423"/>
    </row>
    <row r="43" spans="9:17" x14ac:dyDescent="0.25">
      <c r="I43" s="423"/>
      <c r="J43" s="423"/>
      <c r="K43" s="423"/>
      <c r="L43" s="423"/>
      <c r="M43" s="423"/>
      <c r="N43" s="423"/>
      <c r="O43" s="423"/>
      <c r="P43" s="423"/>
      <c r="Q43" s="423"/>
    </row>
    <row r="44" spans="9:17" x14ac:dyDescent="0.25">
      <c r="I44" s="423"/>
      <c r="J44" s="423"/>
      <c r="K44" s="423"/>
      <c r="L44" s="423"/>
      <c r="M44" s="423"/>
      <c r="N44" s="423"/>
      <c r="O44" s="423"/>
      <c r="P44" s="423"/>
      <c r="Q44" s="423"/>
    </row>
    <row r="45" spans="9:17" x14ac:dyDescent="0.25">
      <c r="I45" s="423"/>
      <c r="J45" s="423"/>
      <c r="K45" s="423"/>
      <c r="L45" s="423"/>
      <c r="M45" s="423"/>
      <c r="N45" s="423"/>
      <c r="O45" s="423"/>
      <c r="P45" s="423"/>
      <c r="Q45" s="423"/>
    </row>
    <row r="46" spans="9:17" x14ac:dyDescent="0.25">
      <c r="I46" s="423"/>
      <c r="J46" s="423"/>
      <c r="K46" s="423"/>
      <c r="L46" s="423"/>
      <c r="M46" s="423"/>
      <c r="N46" s="423"/>
      <c r="O46" s="423"/>
      <c r="P46" s="423"/>
      <c r="Q46" s="423"/>
    </row>
    <row r="47" spans="9:17" x14ac:dyDescent="0.25">
      <c r="I47" s="423"/>
      <c r="J47" s="423"/>
      <c r="K47" s="423"/>
      <c r="L47" s="423"/>
      <c r="M47" s="423"/>
      <c r="N47" s="423"/>
      <c r="O47" s="423"/>
      <c r="P47" s="423"/>
      <c r="Q47" s="423"/>
    </row>
    <row r="48" spans="9:17" x14ac:dyDescent="0.25">
      <c r="I48" s="423"/>
      <c r="J48" s="423"/>
      <c r="K48" s="423"/>
      <c r="L48" s="423"/>
      <c r="M48" s="423"/>
      <c r="N48" s="423"/>
      <c r="O48" s="423"/>
      <c r="P48" s="423"/>
      <c r="Q48" s="423"/>
    </row>
    <row r="49" spans="9:17" x14ac:dyDescent="0.25">
      <c r="I49" s="423"/>
      <c r="J49" s="423"/>
      <c r="K49" s="423"/>
      <c r="L49" s="423"/>
      <c r="M49" s="423"/>
      <c r="N49" s="423"/>
      <c r="O49" s="423"/>
      <c r="P49" s="423"/>
      <c r="Q49" s="423"/>
    </row>
    <row r="50" spans="9:17" x14ac:dyDescent="0.25">
      <c r="I50" s="423"/>
      <c r="J50" s="423"/>
      <c r="K50" s="423"/>
      <c r="L50" s="423"/>
      <c r="M50" s="423"/>
      <c r="N50" s="423"/>
      <c r="O50" s="423"/>
      <c r="P50" s="423"/>
      <c r="Q50" s="423"/>
    </row>
    <row r="51" spans="9:17" x14ac:dyDescent="0.25">
      <c r="I51" s="423"/>
      <c r="J51" s="423"/>
      <c r="K51" s="423"/>
      <c r="L51" s="423"/>
      <c r="M51" s="423"/>
      <c r="N51" s="423"/>
      <c r="O51" s="423"/>
      <c r="P51" s="423"/>
      <c r="Q51" s="423"/>
    </row>
    <row r="52" spans="9:17" x14ac:dyDescent="0.25">
      <c r="I52" s="423"/>
      <c r="J52" s="423"/>
      <c r="K52" s="423"/>
      <c r="L52" s="423"/>
      <c r="M52" s="423"/>
      <c r="N52" s="423"/>
      <c r="O52" s="423"/>
      <c r="P52" s="423"/>
      <c r="Q52" s="423"/>
    </row>
    <row r="53" spans="9:17" x14ac:dyDescent="0.25">
      <c r="I53" s="423"/>
      <c r="J53" s="423"/>
      <c r="K53" s="423"/>
      <c r="L53" s="423"/>
      <c r="M53" s="423"/>
      <c r="N53" s="423"/>
      <c r="O53" s="423"/>
      <c r="P53" s="423"/>
      <c r="Q53" s="423"/>
    </row>
    <row r="54" spans="9:17" x14ac:dyDescent="0.25">
      <c r="I54" s="423"/>
      <c r="J54" s="423"/>
      <c r="K54" s="423"/>
      <c r="L54" s="423"/>
      <c r="M54" s="423"/>
      <c r="N54" s="423"/>
      <c r="O54" s="423"/>
      <c r="P54" s="423"/>
      <c r="Q54" s="423"/>
    </row>
    <row r="55" spans="9:17" x14ac:dyDescent="0.25">
      <c r="I55" s="423"/>
      <c r="J55" s="423"/>
      <c r="K55" s="423"/>
      <c r="L55" s="423"/>
      <c r="M55" s="423"/>
      <c r="N55" s="423"/>
      <c r="O55" s="423"/>
      <c r="P55" s="423"/>
      <c r="Q55" s="423"/>
    </row>
    <row r="56" spans="9:17" x14ac:dyDescent="0.25">
      <c r="I56" s="423"/>
      <c r="J56" s="423"/>
      <c r="K56" s="423"/>
      <c r="L56" s="423"/>
      <c r="M56" s="423"/>
      <c r="N56" s="423"/>
      <c r="O56" s="423"/>
      <c r="P56" s="423"/>
      <c r="Q56" s="423"/>
    </row>
    <row r="57" spans="9:17" x14ac:dyDescent="0.25">
      <c r="I57" s="423"/>
      <c r="J57" s="423"/>
      <c r="K57" s="423"/>
      <c r="L57" s="423"/>
      <c r="M57" s="423"/>
      <c r="N57" s="423"/>
      <c r="O57" s="423"/>
      <c r="P57" s="423"/>
      <c r="Q57" s="423"/>
    </row>
    <row r="58" spans="9:17" x14ac:dyDescent="0.25">
      <c r="I58" s="423"/>
      <c r="J58" s="423"/>
      <c r="K58" s="423"/>
      <c r="L58" s="423"/>
      <c r="M58" s="423"/>
      <c r="N58" s="423"/>
      <c r="O58" s="423"/>
      <c r="P58" s="423"/>
      <c r="Q58" s="423"/>
    </row>
    <row r="59" spans="9:17" x14ac:dyDescent="0.25">
      <c r="I59" s="423"/>
      <c r="J59" s="423"/>
      <c r="K59" s="423"/>
      <c r="L59" s="423"/>
      <c r="M59" s="423"/>
      <c r="N59" s="423"/>
      <c r="O59" s="423"/>
      <c r="P59" s="423"/>
      <c r="Q59" s="423"/>
    </row>
    <row r="60" spans="9:17" x14ac:dyDescent="0.25">
      <c r="I60" s="423"/>
      <c r="J60" s="423"/>
      <c r="K60" s="423"/>
      <c r="L60" s="423"/>
      <c r="M60" s="423"/>
      <c r="N60" s="423"/>
      <c r="O60" s="423"/>
      <c r="P60" s="423"/>
      <c r="Q60" s="423"/>
    </row>
    <row r="61" spans="9:17" x14ac:dyDescent="0.25">
      <c r="I61" s="423"/>
      <c r="J61" s="423"/>
      <c r="K61" s="423"/>
      <c r="L61" s="423"/>
      <c r="M61" s="423"/>
      <c r="N61" s="423"/>
      <c r="O61" s="423"/>
      <c r="P61" s="423"/>
      <c r="Q61" s="423"/>
    </row>
    <row r="62" spans="9:17" x14ac:dyDescent="0.25">
      <c r="I62" s="423"/>
      <c r="J62" s="423"/>
      <c r="K62" s="423"/>
      <c r="L62" s="423"/>
      <c r="M62" s="423"/>
      <c r="N62" s="423"/>
      <c r="O62" s="423"/>
      <c r="P62" s="423"/>
      <c r="Q62" s="423"/>
    </row>
    <row r="63" spans="9:17" x14ac:dyDescent="0.25">
      <c r="I63" s="423"/>
      <c r="J63" s="423"/>
      <c r="K63" s="423"/>
      <c r="L63" s="423"/>
      <c r="M63" s="423"/>
      <c r="N63" s="423"/>
      <c r="O63" s="423"/>
      <c r="P63" s="423"/>
      <c r="Q63" s="423"/>
    </row>
    <row r="64" spans="9:17" x14ac:dyDescent="0.25">
      <c r="I64" s="423"/>
      <c r="J64" s="423"/>
      <c r="K64" s="423"/>
      <c r="L64" s="423"/>
      <c r="M64" s="423"/>
      <c r="N64" s="423"/>
      <c r="O64" s="423"/>
      <c r="P64" s="423"/>
      <c r="Q64" s="423"/>
    </row>
    <row r="65" spans="9:17" x14ac:dyDescent="0.25">
      <c r="I65" s="423"/>
      <c r="J65" s="423"/>
      <c r="K65" s="423"/>
      <c r="L65" s="423"/>
      <c r="M65" s="423"/>
      <c r="N65" s="423"/>
      <c r="O65" s="423"/>
      <c r="P65" s="423"/>
      <c r="Q65" s="423"/>
    </row>
    <row r="66" spans="9:17" x14ac:dyDescent="0.25">
      <c r="I66" s="423"/>
      <c r="J66" s="423"/>
      <c r="K66" s="423"/>
      <c r="L66" s="423"/>
      <c r="M66" s="423"/>
      <c r="N66" s="423"/>
      <c r="O66" s="423"/>
      <c r="P66" s="423"/>
      <c r="Q66" s="423"/>
    </row>
    <row r="67" spans="9:17" x14ac:dyDescent="0.25">
      <c r="I67" s="423"/>
      <c r="J67" s="423"/>
      <c r="K67" s="423"/>
      <c r="L67" s="423"/>
      <c r="M67" s="423"/>
      <c r="N67" s="423"/>
      <c r="O67" s="423"/>
      <c r="P67" s="423"/>
      <c r="Q67" s="423"/>
    </row>
    <row r="68" spans="9:17" x14ac:dyDescent="0.25">
      <c r="I68" s="423"/>
      <c r="J68" s="423"/>
      <c r="K68" s="423"/>
      <c r="L68" s="423"/>
      <c r="M68" s="423"/>
      <c r="N68" s="423"/>
      <c r="O68" s="423"/>
      <c r="P68" s="423"/>
      <c r="Q68" s="423"/>
    </row>
    <row r="69" spans="9:17" x14ac:dyDescent="0.25">
      <c r="I69" s="423"/>
      <c r="J69" s="423"/>
      <c r="K69" s="423"/>
      <c r="L69" s="423"/>
      <c r="M69" s="423"/>
      <c r="N69" s="423"/>
      <c r="O69" s="423"/>
      <c r="P69" s="423"/>
      <c r="Q69" s="423"/>
    </row>
    <row r="70" spans="9:17" x14ac:dyDescent="0.25">
      <c r="I70" s="423"/>
      <c r="J70" s="423"/>
      <c r="K70" s="423"/>
      <c r="L70" s="423"/>
      <c r="M70" s="423"/>
      <c r="N70" s="423"/>
      <c r="O70" s="423"/>
      <c r="P70" s="423"/>
      <c r="Q70" s="423"/>
    </row>
    <row r="71" spans="9:17" x14ac:dyDescent="0.25">
      <c r="I71" s="423"/>
      <c r="J71" s="423"/>
      <c r="K71" s="423"/>
      <c r="L71" s="423"/>
      <c r="M71" s="423"/>
      <c r="N71" s="423"/>
      <c r="O71" s="423"/>
      <c r="P71" s="423"/>
      <c r="Q71" s="423"/>
    </row>
    <row r="72" spans="9:17" x14ac:dyDescent="0.25">
      <c r="I72" s="423"/>
      <c r="J72" s="423"/>
      <c r="K72" s="423"/>
      <c r="L72" s="423"/>
      <c r="M72" s="423"/>
      <c r="N72" s="423"/>
      <c r="O72" s="423"/>
      <c r="P72" s="423"/>
      <c r="Q72" s="423"/>
    </row>
    <row r="73" spans="9:17" x14ac:dyDescent="0.25">
      <c r="I73" s="423"/>
      <c r="J73" s="423"/>
      <c r="K73" s="423"/>
      <c r="L73" s="423"/>
      <c r="M73" s="423"/>
      <c r="N73" s="423"/>
      <c r="O73" s="423"/>
      <c r="P73" s="423"/>
      <c r="Q73" s="423"/>
    </row>
    <row r="74" spans="9:17" x14ac:dyDescent="0.25">
      <c r="I74" s="423"/>
      <c r="J74" s="423"/>
      <c r="K74" s="423"/>
      <c r="L74" s="423"/>
      <c r="M74" s="423"/>
      <c r="N74" s="423"/>
      <c r="O74" s="423"/>
      <c r="P74" s="423"/>
      <c r="Q74" s="423"/>
    </row>
    <row r="75" spans="9:17" x14ac:dyDescent="0.25">
      <c r="I75" s="423"/>
      <c r="J75" s="423"/>
      <c r="K75" s="423"/>
      <c r="L75" s="423"/>
      <c r="M75" s="423"/>
      <c r="N75" s="423"/>
      <c r="O75" s="423"/>
      <c r="P75" s="423"/>
      <c r="Q75" s="423"/>
    </row>
    <row r="76" spans="9:17" x14ac:dyDescent="0.25">
      <c r="I76" s="423"/>
      <c r="J76" s="423"/>
      <c r="K76" s="423"/>
      <c r="L76" s="423"/>
      <c r="M76" s="423"/>
      <c r="N76" s="423"/>
      <c r="O76" s="423"/>
      <c r="P76" s="423"/>
      <c r="Q76" s="423"/>
    </row>
    <row r="77" spans="9:17" x14ac:dyDescent="0.25">
      <c r="I77" s="423"/>
      <c r="J77" s="423"/>
      <c r="K77" s="423"/>
      <c r="L77" s="423"/>
      <c r="M77" s="423"/>
      <c r="N77" s="423"/>
      <c r="O77" s="423"/>
      <c r="P77" s="423"/>
      <c r="Q77" s="423"/>
    </row>
    <row r="78" spans="9:17" x14ac:dyDescent="0.25">
      <c r="I78" s="423"/>
      <c r="J78" s="423"/>
      <c r="K78" s="423"/>
      <c r="L78" s="423"/>
      <c r="M78" s="423"/>
      <c r="N78" s="423"/>
      <c r="O78" s="423"/>
      <c r="P78" s="423"/>
      <c r="Q78" s="423"/>
    </row>
    <row r="79" spans="9:17" x14ac:dyDescent="0.25">
      <c r="I79" s="423"/>
      <c r="J79" s="423"/>
      <c r="K79" s="423"/>
      <c r="L79" s="423"/>
      <c r="M79" s="423"/>
      <c r="N79" s="423"/>
      <c r="O79" s="423"/>
      <c r="P79" s="423"/>
      <c r="Q79" s="423"/>
    </row>
    <row r="80" spans="9:17" x14ac:dyDescent="0.25">
      <c r="I80" s="423"/>
      <c r="J80" s="423"/>
      <c r="K80" s="423"/>
      <c r="L80" s="423"/>
      <c r="M80" s="423"/>
      <c r="N80" s="423"/>
      <c r="O80" s="423"/>
      <c r="P80" s="423"/>
      <c r="Q80" s="423"/>
    </row>
    <row r="81" spans="9:17" x14ac:dyDescent="0.25">
      <c r="I81" s="423"/>
      <c r="J81" s="423"/>
      <c r="K81" s="423"/>
      <c r="L81" s="423"/>
      <c r="M81" s="423"/>
      <c r="N81" s="423"/>
      <c r="O81" s="423"/>
      <c r="P81" s="423"/>
      <c r="Q81" s="423"/>
    </row>
    <row r="82" spans="9:17" x14ac:dyDescent="0.25">
      <c r="I82" s="423"/>
      <c r="J82" s="423"/>
      <c r="K82" s="423"/>
      <c r="L82" s="423"/>
      <c r="M82" s="423"/>
      <c r="N82" s="423"/>
      <c r="O82" s="423"/>
      <c r="P82" s="423"/>
      <c r="Q82" s="423"/>
    </row>
    <row r="83" spans="9:17" x14ac:dyDescent="0.25">
      <c r="I83" s="423"/>
      <c r="J83" s="423"/>
      <c r="K83" s="423"/>
      <c r="L83" s="423"/>
      <c r="M83" s="423"/>
      <c r="N83" s="423"/>
      <c r="O83" s="423"/>
      <c r="P83" s="423"/>
      <c r="Q83" s="423"/>
    </row>
    <row r="84" spans="9:17" x14ac:dyDescent="0.25">
      <c r="I84" s="423"/>
      <c r="J84" s="423"/>
      <c r="K84" s="423"/>
      <c r="L84" s="423"/>
      <c r="M84" s="423"/>
      <c r="N84" s="423"/>
      <c r="O84" s="423"/>
      <c r="P84" s="423"/>
      <c r="Q84" s="423"/>
    </row>
    <row r="85" spans="9:17" x14ac:dyDescent="0.25">
      <c r="I85" s="423"/>
      <c r="J85" s="423"/>
      <c r="K85" s="423"/>
      <c r="L85" s="423"/>
      <c r="M85" s="423"/>
      <c r="N85" s="423"/>
      <c r="O85" s="423"/>
      <c r="P85" s="423"/>
      <c r="Q85" s="423"/>
    </row>
    <row r="86" spans="9:17" x14ac:dyDescent="0.25">
      <c r="I86" s="423"/>
      <c r="J86" s="423"/>
      <c r="K86" s="423"/>
      <c r="L86" s="423"/>
      <c r="M86" s="423"/>
      <c r="N86" s="423"/>
      <c r="O86" s="423"/>
      <c r="P86" s="423"/>
      <c r="Q86" s="423"/>
    </row>
    <row r="87" spans="9:17" x14ac:dyDescent="0.25">
      <c r="I87" s="423"/>
      <c r="J87" s="423"/>
      <c r="K87" s="423"/>
      <c r="L87" s="423"/>
      <c r="M87" s="423"/>
      <c r="N87" s="423"/>
      <c r="O87" s="423"/>
      <c r="P87" s="423"/>
      <c r="Q87" s="423"/>
    </row>
    <row r="88" spans="9:17" x14ac:dyDescent="0.25">
      <c r="I88" s="423"/>
      <c r="J88" s="423"/>
      <c r="K88" s="423"/>
      <c r="L88" s="423"/>
      <c r="M88" s="423"/>
      <c r="N88" s="423"/>
      <c r="O88" s="423"/>
      <c r="P88" s="423"/>
      <c r="Q88" s="423"/>
    </row>
    <row r="89" spans="9:17" x14ac:dyDescent="0.25">
      <c r="I89" s="423"/>
      <c r="J89" s="423"/>
      <c r="K89" s="423"/>
      <c r="L89" s="423"/>
      <c r="M89" s="423"/>
      <c r="N89" s="423"/>
      <c r="O89" s="423"/>
      <c r="P89" s="423"/>
      <c r="Q89" s="423"/>
    </row>
    <row r="90" spans="9:17" x14ac:dyDescent="0.25">
      <c r="I90" s="423"/>
      <c r="J90" s="423"/>
      <c r="K90" s="423"/>
      <c r="L90" s="423"/>
      <c r="M90" s="423"/>
      <c r="N90" s="423"/>
      <c r="O90" s="423"/>
      <c r="P90" s="423"/>
      <c r="Q90" s="423"/>
    </row>
    <row r="91" spans="9:17" x14ac:dyDescent="0.25">
      <c r="I91" s="423"/>
      <c r="J91" s="423"/>
      <c r="K91" s="423"/>
      <c r="L91" s="423"/>
      <c r="M91" s="423"/>
      <c r="N91" s="423"/>
      <c r="O91" s="423"/>
      <c r="P91" s="423"/>
      <c r="Q91" s="423"/>
    </row>
    <row r="92" spans="9:17" x14ac:dyDescent="0.25">
      <c r="I92" s="423"/>
      <c r="J92" s="423"/>
      <c r="K92" s="423"/>
      <c r="L92" s="423"/>
      <c r="M92" s="423"/>
      <c r="N92" s="423"/>
      <c r="O92" s="423"/>
      <c r="P92" s="423"/>
      <c r="Q92" s="423"/>
    </row>
    <row r="93" spans="9:17" x14ac:dyDescent="0.25">
      <c r="I93" s="423"/>
      <c r="J93" s="423"/>
      <c r="K93" s="423"/>
      <c r="L93" s="423"/>
      <c r="M93" s="423"/>
      <c r="N93" s="423"/>
      <c r="O93" s="423"/>
      <c r="P93" s="423"/>
      <c r="Q93" s="423"/>
    </row>
    <row r="94" spans="9:17" x14ac:dyDescent="0.25">
      <c r="I94" s="423"/>
      <c r="J94" s="423"/>
      <c r="K94" s="423"/>
      <c r="L94" s="423"/>
      <c r="M94" s="423"/>
      <c r="N94" s="423"/>
      <c r="O94" s="423"/>
      <c r="P94" s="423"/>
      <c r="Q94" s="423"/>
    </row>
    <row r="95" spans="9:17" x14ac:dyDescent="0.25">
      <c r="I95" s="423"/>
      <c r="J95" s="423"/>
      <c r="K95" s="423"/>
      <c r="L95" s="423"/>
      <c r="M95" s="423"/>
      <c r="N95" s="423"/>
      <c r="O95" s="423"/>
      <c r="P95" s="423"/>
      <c r="Q95" s="423"/>
    </row>
    <row r="96" spans="9:17" x14ac:dyDescent="0.25">
      <c r="I96" s="423"/>
      <c r="J96" s="423"/>
      <c r="K96" s="423"/>
      <c r="L96" s="423"/>
      <c r="M96" s="423"/>
      <c r="N96" s="423"/>
      <c r="O96" s="423"/>
      <c r="P96" s="423"/>
      <c r="Q96" s="423"/>
    </row>
    <row r="97" spans="9:17" x14ac:dyDescent="0.25">
      <c r="I97" s="423"/>
      <c r="J97" s="423"/>
      <c r="K97" s="423"/>
      <c r="L97" s="423"/>
      <c r="M97" s="423"/>
      <c r="N97" s="423"/>
      <c r="O97" s="423"/>
      <c r="P97" s="423"/>
      <c r="Q97" s="423"/>
    </row>
    <row r="98" spans="9:17" x14ac:dyDescent="0.25">
      <c r="I98" s="423"/>
      <c r="J98" s="423"/>
      <c r="K98" s="423"/>
      <c r="L98" s="423"/>
      <c r="M98" s="423"/>
      <c r="N98" s="423"/>
      <c r="O98" s="423"/>
      <c r="P98" s="423"/>
      <c r="Q98" s="423"/>
    </row>
    <row r="99" spans="9:17" x14ac:dyDescent="0.25">
      <c r="I99" s="423"/>
      <c r="J99" s="423"/>
      <c r="K99" s="423"/>
      <c r="L99" s="423"/>
      <c r="M99" s="423"/>
      <c r="N99" s="423"/>
      <c r="O99" s="423"/>
      <c r="P99" s="423"/>
      <c r="Q99" s="423"/>
    </row>
    <row r="100" spans="9:17" x14ac:dyDescent="0.25">
      <c r="I100" s="423"/>
      <c r="J100" s="423"/>
      <c r="K100" s="423"/>
      <c r="L100" s="423"/>
      <c r="M100" s="423"/>
      <c r="N100" s="423"/>
      <c r="O100" s="423"/>
      <c r="P100" s="423"/>
      <c r="Q100" s="423"/>
    </row>
    <row r="101" spans="9:17" x14ac:dyDescent="0.25">
      <c r="I101" s="423"/>
      <c r="J101" s="423"/>
      <c r="K101" s="423"/>
      <c r="L101" s="423"/>
      <c r="M101" s="423"/>
      <c r="N101" s="423"/>
      <c r="O101" s="423"/>
      <c r="P101" s="423"/>
      <c r="Q101" s="423"/>
    </row>
    <row r="102" spans="9:17" x14ac:dyDescent="0.25">
      <c r="I102" s="423"/>
      <c r="J102" s="423"/>
      <c r="K102" s="423"/>
      <c r="L102" s="423"/>
      <c r="M102" s="423"/>
      <c r="N102" s="423"/>
      <c r="O102" s="423"/>
      <c r="P102" s="423"/>
      <c r="Q102" s="423"/>
    </row>
    <row r="103" spans="9:17" x14ac:dyDescent="0.25">
      <c r="I103" s="423"/>
      <c r="J103" s="423"/>
      <c r="K103" s="423"/>
      <c r="L103" s="423"/>
      <c r="M103" s="423"/>
      <c r="N103" s="423"/>
      <c r="O103" s="423"/>
      <c r="P103" s="423"/>
      <c r="Q103" s="423"/>
    </row>
    <row r="104" spans="9:17" x14ac:dyDescent="0.25">
      <c r="I104" s="423"/>
      <c r="J104" s="423"/>
      <c r="K104" s="423"/>
      <c r="L104" s="423"/>
      <c r="M104" s="423"/>
      <c r="N104" s="423"/>
      <c r="O104" s="423"/>
      <c r="P104" s="423"/>
      <c r="Q104" s="423"/>
    </row>
    <row r="105" spans="9:17" x14ac:dyDescent="0.25">
      <c r="I105" s="423"/>
      <c r="J105" s="423"/>
      <c r="K105" s="423"/>
      <c r="L105" s="423"/>
      <c r="M105" s="423"/>
      <c r="N105" s="423"/>
      <c r="O105" s="423"/>
      <c r="P105" s="423"/>
      <c r="Q105" s="423"/>
    </row>
    <row r="106" spans="9:17" x14ac:dyDescent="0.25">
      <c r="I106" s="423"/>
      <c r="J106" s="423"/>
      <c r="K106" s="423"/>
      <c r="L106" s="423"/>
      <c r="M106" s="423"/>
      <c r="N106" s="423"/>
      <c r="O106" s="423"/>
      <c r="P106" s="423"/>
      <c r="Q106" s="423"/>
    </row>
    <row r="107" spans="9:17" x14ac:dyDescent="0.25">
      <c r="I107" s="423"/>
      <c r="J107" s="423"/>
      <c r="K107" s="423"/>
      <c r="L107" s="423"/>
      <c r="M107" s="423"/>
      <c r="N107" s="423"/>
      <c r="O107" s="423"/>
      <c r="P107" s="423"/>
      <c r="Q107" s="423"/>
    </row>
    <row r="108" spans="9:17" x14ac:dyDescent="0.25">
      <c r="I108" s="423"/>
      <c r="J108" s="423"/>
      <c r="K108" s="423"/>
      <c r="L108" s="423"/>
      <c r="M108" s="423"/>
      <c r="N108" s="423"/>
      <c r="O108" s="423"/>
      <c r="P108" s="423"/>
      <c r="Q108" s="423"/>
    </row>
    <row r="109" spans="9:17" x14ac:dyDescent="0.25">
      <c r="I109" s="423"/>
      <c r="J109" s="423"/>
      <c r="K109" s="423"/>
      <c r="L109" s="423"/>
      <c r="M109" s="423"/>
      <c r="N109" s="423"/>
      <c r="O109" s="423"/>
      <c r="P109" s="423"/>
      <c r="Q109" s="423"/>
    </row>
    <row r="110" spans="9:17" x14ac:dyDescent="0.25">
      <c r="I110" s="423"/>
      <c r="J110" s="423"/>
      <c r="K110" s="423"/>
      <c r="L110" s="423"/>
      <c r="M110" s="423"/>
      <c r="N110" s="423"/>
      <c r="O110" s="423"/>
      <c r="P110" s="423"/>
      <c r="Q110" s="423"/>
    </row>
    <row r="111" spans="9:17" x14ac:dyDescent="0.25">
      <c r="I111" s="423"/>
      <c r="J111" s="423"/>
      <c r="K111" s="423"/>
      <c r="L111" s="423"/>
      <c r="M111" s="423"/>
      <c r="N111" s="423"/>
      <c r="O111" s="423"/>
      <c r="P111" s="423"/>
      <c r="Q111" s="423"/>
    </row>
    <row r="112" spans="9:17" x14ac:dyDescent="0.25">
      <c r="I112" s="423"/>
      <c r="J112" s="423"/>
      <c r="K112" s="423"/>
      <c r="L112" s="423"/>
      <c r="M112" s="423"/>
      <c r="N112" s="423"/>
      <c r="O112" s="423"/>
      <c r="P112" s="423"/>
      <c r="Q112" s="423"/>
    </row>
    <row r="113" spans="9:17" x14ac:dyDescent="0.25">
      <c r="I113" s="423"/>
      <c r="J113" s="423"/>
      <c r="K113" s="423"/>
      <c r="L113" s="423"/>
      <c r="M113" s="423"/>
      <c r="N113" s="423"/>
      <c r="O113" s="423"/>
      <c r="P113" s="423"/>
      <c r="Q113" s="423"/>
    </row>
    <row r="114" spans="9:17" x14ac:dyDescent="0.25">
      <c r="I114" s="423"/>
      <c r="J114" s="423"/>
      <c r="K114" s="423"/>
      <c r="L114" s="423"/>
      <c r="M114" s="423"/>
      <c r="N114" s="423"/>
      <c r="O114" s="423"/>
      <c r="P114" s="423"/>
      <c r="Q114" s="423"/>
    </row>
    <row r="115" spans="9:17" x14ac:dyDescent="0.25">
      <c r="I115" s="423"/>
      <c r="J115" s="423"/>
      <c r="K115" s="423"/>
      <c r="L115" s="423"/>
      <c r="M115" s="423"/>
      <c r="N115" s="423"/>
      <c r="O115" s="423"/>
      <c r="P115" s="423"/>
      <c r="Q115" s="423"/>
    </row>
    <row r="116" spans="9:17" x14ac:dyDescent="0.25">
      <c r="I116" s="423"/>
      <c r="J116" s="423"/>
      <c r="K116" s="423"/>
      <c r="L116" s="423"/>
      <c r="M116" s="423"/>
      <c r="N116" s="423"/>
      <c r="O116" s="423"/>
      <c r="P116" s="423"/>
      <c r="Q116" s="423"/>
    </row>
    <row r="117" spans="9:17" x14ac:dyDescent="0.25">
      <c r="I117" s="423"/>
      <c r="J117" s="423"/>
      <c r="K117" s="423"/>
      <c r="L117" s="423"/>
      <c r="M117" s="423"/>
      <c r="N117" s="423"/>
      <c r="O117" s="423"/>
      <c r="P117" s="423"/>
      <c r="Q117" s="423"/>
    </row>
    <row r="118" spans="9:17" x14ac:dyDescent="0.25">
      <c r="I118" s="423"/>
      <c r="J118" s="423"/>
      <c r="K118" s="423"/>
      <c r="L118" s="423"/>
      <c r="M118" s="423"/>
      <c r="N118" s="423"/>
      <c r="O118" s="423"/>
      <c r="P118" s="423"/>
      <c r="Q118" s="423"/>
    </row>
    <row r="119" spans="9:17" x14ac:dyDescent="0.25">
      <c r="I119" s="423"/>
      <c r="J119" s="423"/>
      <c r="K119" s="423"/>
      <c r="L119" s="423"/>
      <c r="M119" s="423"/>
      <c r="N119" s="423"/>
      <c r="O119" s="423"/>
      <c r="P119" s="423"/>
      <c r="Q119" s="423"/>
    </row>
    <row r="120" spans="9:17" x14ac:dyDescent="0.25">
      <c r="I120" s="423"/>
      <c r="J120" s="423"/>
      <c r="K120" s="423"/>
      <c r="L120" s="423"/>
      <c r="M120" s="423"/>
      <c r="N120" s="423"/>
      <c r="O120" s="423"/>
      <c r="P120" s="423"/>
      <c r="Q120" s="423"/>
    </row>
    <row r="121" spans="9:17" x14ac:dyDescent="0.25">
      <c r="I121" s="423"/>
      <c r="J121" s="423"/>
      <c r="K121" s="423"/>
      <c r="L121" s="423"/>
      <c r="M121" s="423"/>
      <c r="N121" s="423"/>
      <c r="O121" s="423"/>
      <c r="P121" s="423"/>
      <c r="Q121" s="423"/>
    </row>
    <row r="122" spans="9:17" x14ac:dyDescent="0.25">
      <c r="I122" s="423"/>
      <c r="J122" s="423"/>
      <c r="K122" s="423"/>
      <c r="L122" s="423"/>
      <c r="M122" s="423"/>
      <c r="N122" s="423"/>
      <c r="O122" s="423"/>
      <c r="P122" s="423"/>
      <c r="Q122" s="423"/>
    </row>
    <row r="123" spans="9:17" x14ac:dyDescent="0.25">
      <c r="I123" s="423"/>
      <c r="J123" s="423"/>
      <c r="K123" s="423"/>
      <c r="L123" s="423"/>
      <c r="M123" s="423"/>
      <c r="N123" s="423"/>
      <c r="O123" s="423"/>
      <c r="P123" s="423"/>
      <c r="Q123" s="423"/>
    </row>
    <row r="124" spans="9:17" x14ac:dyDescent="0.25">
      <c r="I124" s="423"/>
      <c r="J124" s="423"/>
      <c r="K124" s="423"/>
      <c r="L124" s="423"/>
      <c r="M124" s="423"/>
      <c r="N124" s="423"/>
      <c r="O124" s="423"/>
      <c r="P124" s="423"/>
      <c r="Q124" s="423"/>
    </row>
    <row r="125" spans="9:17" x14ac:dyDescent="0.25">
      <c r="I125" s="423"/>
      <c r="J125" s="423"/>
      <c r="K125" s="423"/>
      <c r="L125" s="423"/>
      <c r="M125" s="423"/>
      <c r="N125" s="423"/>
      <c r="O125" s="423"/>
      <c r="P125" s="423"/>
      <c r="Q125" s="423"/>
    </row>
    <row r="126" spans="9:17" x14ac:dyDescent="0.25">
      <c r="I126" s="423"/>
      <c r="J126" s="423"/>
      <c r="K126" s="423"/>
      <c r="L126" s="423"/>
      <c r="M126" s="423"/>
      <c r="N126" s="423"/>
      <c r="O126" s="423"/>
      <c r="P126" s="423"/>
      <c r="Q126" s="423"/>
    </row>
    <row r="127" spans="9:17" x14ac:dyDescent="0.25">
      <c r="I127" s="423"/>
      <c r="J127" s="423"/>
      <c r="K127" s="423"/>
      <c r="L127" s="423"/>
      <c r="M127" s="423"/>
      <c r="N127" s="423"/>
      <c r="O127" s="423"/>
      <c r="P127" s="423"/>
      <c r="Q127" s="423"/>
    </row>
    <row r="128" spans="9:17" x14ac:dyDescent="0.25">
      <c r="I128" s="423"/>
      <c r="J128" s="423"/>
      <c r="K128" s="423"/>
      <c r="L128" s="423"/>
      <c r="M128" s="423"/>
      <c r="N128" s="423"/>
      <c r="O128" s="423"/>
      <c r="P128" s="423"/>
      <c r="Q128" s="423"/>
    </row>
    <row r="129" spans="9:17" x14ac:dyDescent="0.25">
      <c r="I129" s="423"/>
      <c r="J129" s="423"/>
      <c r="K129" s="423"/>
      <c r="L129" s="423"/>
      <c r="M129" s="423"/>
      <c r="N129" s="423"/>
      <c r="O129" s="423"/>
      <c r="P129" s="423"/>
      <c r="Q129" s="423"/>
    </row>
    <row r="130" spans="9:17" x14ac:dyDescent="0.25">
      <c r="I130" s="423"/>
      <c r="J130" s="423"/>
      <c r="K130" s="423"/>
      <c r="L130" s="423"/>
      <c r="M130" s="423"/>
      <c r="N130" s="423"/>
      <c r="O130" s="423"/>
      <c r="P130" s="423"/>
      <c r="Q130" s="423"/>
    </row>
    <row r="131" spans="9:17" x14ac:dyDescent="0.25">
      <c r="I131" s="423"/>
      <c r="J131" s="423"/>
      <c r="K131" s="423"/>
      <c r="L131" s="423"/>
      <c r="M131" s="423"/>
      <c r="N131" s="423"/>
      <c r="O131" s="423"/>
      <c r="P131" s="423"/>
      <c r="Q131" s="423"/>
    </row>
    <row r="132" spans="9:17" x14ac:dyDescent="0.25">
      <c r="I132" s="423"/>
      <c r="J132" s="423"/>
      <c r="K132" s="423"/>
      <c r="L132" s="423"/>
      <c r="M132" s="423"/>
      <c r="N132" s="423"/>
      <c r="O132" s="423"/>
      <c r="P132" s="423"/>
      <c r="Q132" s="423"/>
    </row>
    <row r="133" spans="9:17" x14ac:dyDescent="0.25">
      <c r="I133" s="423"/>
      <c r="J133" s="423"/>
      <c r="K133" s="423"/>
      <c r="L133" s="423"/>
      <c r="M133" s="423"/>
      <c r="N133" s="423"/>
      <c r="O133" s="423"/>
      <c r="P133" s="423"/>
      <c r="Q133" s="423"/>
    </row>
    <row r="134" spans="9:17" x14ac:dyDescent="0.25">
      <c r="I134" s="423"/>
      <c r="J134" s="423"/>
      <c r="K134" s="423"/>
      <c r="L134" s="423"/>
      <c r="M134" s="423"/>
      <c r="N134" s="423"/>
      <c r="O134" s="423"/>
      <c r="P134" s="423"/>
      <c r="Q134" s="423"/>
    </row>
    <row r="135" spans="9:17" x14ac:dyDescent="0.25">
      <c r="I135" s="423"/>
      <c r="J135" s="423"/>
      <c r="K135" s="423"/>
      <c r="L135" s="423"/>
      <c r="M135" s="423"/>
      <c r="N135" s="423"/>
      <c r="O135" s="423"/>
      <c r="P135" s="423"/>
      <c r="Q135" s="423"/>
    </row>
    <row r="136" spans="9:17" x14ac:dyDescent="0.25">
      <c r="I136" s="423"/>
      <c r="J136" s="423"/>
      <c r="K136" s="423"/>
      <c r="L136" s="423"/>
      <c r="M136" s="423"/>
      <c r="N136" s="423"/>
      <c r="O136" s="423"/>
      <c r="P136" s="423"/>
      <c r="Q136" s="423"/>
    </row>
    <row r="137" spans="9:17" x14ac:dyDescent="0.25">
      <c r="I137" s="423"/>
      <c r="J137" s="423"/>
      <c r="K137" s="423"/>
      <c r="L137" s="423"/>
      <c r="M137" s="423"/>
      <c r="N137" s="423"/>
      <c r="O137" s="423"/>
      <c r="P137" s="423"/>
      <c r="Q137" s="423"/>
    </row>
    <row r="138" spans="9:17" x14ac:dyDescent="0.25">
      <c r="I138" s="423"/>
      <c r="J138" s="423"/>
      <c r="K138" s="423"/>
      <c r="L138" s="423"/>
      <c r="M138" s="423"/>
      <c r="N138" s="423"/>
      <c r="O138" s="423"/>
      <c r="P138" s="423"/>
      <c r="Q138" s="423"/>
    </row>
    <row r="139" spans="9:17" x14ac:dyDescent="0.25">
      <c r="I139" s="423"/>
      <c r="J139" s="423"/>
      <c r="K139" s="423"/>
      <c r="L139" s="423"/>
      <c r="M139" s="423"/>
      <c r="N139" s="423"/>
      <c r="O139" s="423"/>
      <c r="P139" s="423"/>
      <c r="Q139" s="423"/>
    </row>
    <row r="140" spans="9:17" x14ac:dyDescent="0.25">
      <c r="I140" s="423"/>
      <c r="J140" s="423"/>
      <c r="K140" s="423"/>
      <c r="L140" s="423"/>
      <c r="M140" s="423"/>
      <c r="N140" s="423"/>
      <c r="O140" s="423"/>
      <c r="P140" s="423"/>
      <c r="Q140" s="423"/>
    </row>
    <row r="141" spans="9:17" x14ac:dyDescent="0.25">
      <c r="I141" s="423"/>
      <c r="J141" s="423"/>
      <c r="K141" s="423"/>
      <c r="L141" s="423"/>
      <c r="M141" s="423"/>
      <c r="N141" s="423"/>
      <c r="O141" s="423"/>
      <c r="P141" s="423"/>
      <c r="Q141" s="423"/>
    </row>
    <row r="142" spans="9:17" x14ac:dyDescent="0.25">
      <c r="I142" s="423"/>
      <c r="J142" s="423"/>
      <c r="K142" s="423"/>
      <c r="L142" s="423"/>
      <c r="M142" s="423"/>
      <c r="N142" s="423"/>
      <c r="O142" s="423"/>
      <c r="P142" s="423"/>
      <c r="Q142" s="423"/>
    </row>
    <row r="143" spans="9:17" x14ac:dyDescent="0.25">
      <c r="I143" s="423"/>
      <c r="J143" s="423"/>
      <c r="K143" s="423"/>
      <c r="L143" s="423"/>
      <c r="M143" s="423"/>
      <c r="N143" s="423"/>
      <c r="O143" s="423"/>
      <c r="P143" s="423"/>
      <c r="Q143" s="423"/>
    </row>
    <row r="144" spans="9:17" x14ac:dyDescent="0.25">
      <c r="I144" s="423"/>
      <c r="J144" s="423"/>
      <c r="K144" s="423"/>
      <c r="L144" s="423"/>
      <c r="M144" s="423"/>
      <c r="N144" s="423"/>
      <c r="O144" s="423"/>
      <c r="P144" s="423"/>
      <c r="Q144" s="423"/>
    </row>
    <row r="145" spans="9:17" x14ac:dyDescent="0.25">
      <c r="I145" s="423"/>
      <c r="J145" s="423"/>
      <c r="K145" s="423"/>
      <c r="L145" s="423"/>
      <c r="M145" s="423"/>
      <c r="N145" s="423"/>
      <c r="O145" s="423"/>
      <c r="P145" s="423"/>
      <c r="Q145" s="423"/>
    </row>
    <row r="146" spans="9:17" x14ac:dyDescent="0.25">
      <c r="I146" s="423"/>
      <c r="J146" s="423"/>
      <c r="K146" s="423"/>
      <c r="L146" s="423"/>
      <c r="M146" s="423"/>
      <c r="N146" s="423"/>
      <c r="O146" s="423"/>
      <c r="P146" s="423"/>
      <c r="Q146" s="423"/>
    </row>
    <row r="147" spans="9:17" x14ac:dyDescent="0.25">
      <c r="I147" s="423"/>
      <c r="J147" s="423"/>
      <c r="K147" s="423"/>
      <c r="L147" s="423"/>
      <c r="M147" s="423"/>
      <c r="N147" s="423"/>
      <c r="O147" s="423"/>
      <c r="P147" s="423"/>
      <c r="Q147" s="423"/>
    </row>
    <row r="148" spans="9:17" x14ac:dyDescent="0.25">
      <c r="I148" s="423"/>
      <c r="J148" s="423"/>
      <c r="K148" s="423"/>
      <c r="L148" s="423"/>
      <c r="M148" s="423"/>
      <c r="N148" s="423"/>
      <c r="O148" s="423"/>
      <c r="P148" s="423"/>
      <c r="Q148" s="423"/>
    </row>
    <row r="149" spans="9:17" x14ac:dyDescent="0.25">
      <c r="I149" s="423"/>
      <c r="J149" s="423"/>
      <c r="K149" s="423"/>
      <c r="L149" s="423"/>
      <c r="M149" s="423"/>
      <c r="N149" s="423"/>
      <c r="O149" s="423"/>
      <c r="P149" s="423"/>
      <c r="Q149" s="423"/>
    </row>
    <row r="150" spans="9:17" x14ac:dyDescent="0.25">
      <c r="I150" s="423"/>
      <c r="J150" s="423"/>
      <c r="K150" s="423"/>
      <c r="L150" s="423"/>
      <c r="M150" s="423"/>
      <c r="N150" s="423"/>
      <c r="O150" s="423"/>
      <c r="P150" s="423"/>
      <c r="Q150" s="423"/>
    </row>
    <row r="151" spans="9:17" x14ac:dyDescent="0.25">
      <c r="I151" s="423"/>
      <c r="J151" s="423"/>
      <c r="K151" s="423"/>
      <c r="L151" s="423"/>
      <c r="M151" s="423"/>
      <c r="N151" s="423"/>
      <c r="O151" s="423"/>
      <c r="P151" s="423"/>
      <c r="Q151" s="423"/>
    </row>
    <row r="152" spans="9:17" x14ac:dyDescent="0.25">
      <c r="I152" s="423"/>
      <c r="J152" s="423"/>
      <c r="K152" s="423"/>
      <c r="L152" s="423"/>
      <c r="M152" s="423"/>
      <c r="N152" s="423"/>
      <c r="O152" s="423"/>
      <c r="P152" s="423"/>
      <c r="Q152" s="423"/>
    </row>
    <row r="153" spans="9:17" x14ac:dyDescent="0.25">
      <c r="I153" s="423"/>
      <c r="J153" s="423"/>
      <c r="K153" s="423"/>
      <c r="L153" s="423"/>
      <c r="M153" s="423"/>
      <c r="N153" s="423"/>
      <c r="O153" s="423"/>
      <c r="P153" s="423"/>
      <c r="Q153" s="423"/>
    </row>
    <row r="154" spans="9:17" x14ac:dyDescent="0.25">
      <c r="I154" s="423"/>
      <c r="J154" s="423"/>
      <c r="K154" s="423"/>
      <c r="L154" s="423"/>
      <c r="M154" s="423"/>
      <c r="N154" s="423"/>
      <c r="O154" s="423"/>
      <c r="P154" s="423"/>
      <c r="Q154" s="423"/>
    </row>
    <row r="155" spans="9:17" x14ac:dyDescent="0.25">
      <c r="I155" s="423"/>
      <c r="J155" s="423"/>
      <c r="K155" s="423"/>
      <c r="L155" s="423"/>
      <c r="M155" s="423"/>
      <c r="N155" s="423"/>
      <c r="O155" s="423"/>
      <c r="P155" s="423"/>
      <c r="Q155" s="423"/>
    </row>
    <row r="156" spans="9:17" x14ac:dyDescent="0.25">
      <c r="I156" s="423"/>
      <c r="J156" s="423"/>
      <c r="K156" s="423"/>
      <c r="L156" s="423"/>
      <c r="M156" s="423"/>
      <c r="N156" s="423"/>
      <c r="O156" s="423"/>
      <c r="P156" s="423"/>
      <c r="Q156" s="423"/>
    </row>
    <row r="157" spans="9:17" x14ac:dyDescent="0.25">
      <c r="I157" s="423"/>
      <c r="J157" s="423"/>
      <c r="K157" s="423"/>
      <c r="L157" s="423"/>
      <c r="M157" s="423"/>
      <c r="N157" s="423"/>
      <c r="O157" s="423"/>
      <c r="P157" s="423"/>
      <c r="Q157" s="423"/>
    </row>
    <row r="158" spans="9:17" x14ac:dyDescent="0.25">
      <c r="I158" s="423"/>
      <c r="J158" s="423"/>
      <c r="K158" s="423"/>
      <c r="L158" s="423"/>
      <c r="M158" s="423"/>
      <c r="N158" s="423"/>
      <c r="O158" s="423"/>
      <c r="P158" s="423"/>
      <c r="Q158" s="423"/>
    </row>
    <row r="159" spans="9:17" x14ac:dyDescent="0.25">
      <c r="I159" s="423"/>
      <c r="J159" s="423"/>
      <c r="K159" s="423"/>
      <c r="L159" s="423"/>
      <c r="M159" s="423"/>
      <c r="N159" s="423"/>
      <c r="O159" s="423"/>
      <c r="P159" s="423"/>
      <c r="Q159" s="423"/>
    </row>
    <row r="160" spans="9:17" x14ac:dyDescent="0.25">
      <c r="I160" s="423"/>
      <c r="J160" s="423"/>
      <c r="K160" s="423"/>
      <c r="L160" s="423"/>
      <c r="M160" s="423"/>
      <c r="N160" s="423"/>
      <c r="O160" s="423"/>
      <c r="P160" s="423"/>
      <c r="Q160" s="423"/>
    </row>
    <row r="161" spans="9:17" x14ac:dyDescent="0.25">
      <c r="I161" s="423"/>
      <c r="J161" s="423"/>
      <c r="K161" s="423"/>
      <c r="L161" s="423"/>
      <c r="M161" s="423"/>
      <c r="N161" s="423"/>
      <c r="O161" s="423"/>
      <c r="P161" s="423"/>
      <c r="Q161" s="423"/>
    </row>
    <row r="162" spans="9:17" x14ac:dyDescent="0.25">
      <c r="I162" s="423"/>
      <c r="J162" s="423"/>
      <c r="K162" s="423"/>
      <c r="L162" s="423"/>
      <c r="M162" s="423"/>
      <c r="N162" s="423"/>
      <c r="O162" s="423"/>
      <c r="P162" s="423"/>
      <c r="Q162" s="423"/>
    </row>
    <row r="163" spans="9:17" x14ac:dyDescent="0.25">
      <c r="I163" s="423"/>
      <c r="J163" s="423"/>
      <c r="K163" s="423"/>
      <c r="L163" s="423"/>
      <c r="M163" s="423"/>
      <c r="N163" s="423"/>
      <c r="O163" s="423"/>
      <c r="P163" s="423"/>
      <c r="Q163" s="423"/>
    </row>
    <row r="164" spans="9:17" x14ac:dyDescent="0.25">
      <c r="I164" s="423"/>
      <c r="J164" s="423"/>
      <c r="K164" s="423"/>
      <c r="L164" s="423"/>
      <c r="M164" s="423"/>
      <c r="N164" s="423"/>
      <c r="O164" s="423"/>
      <c r="P164" s="423"/>
      <c r="Q164" s="423"/>
    </row>
    <row r="165" spans="9:17" x14ac:dyDescent="0.25">
      <c r="I165" s="423"/>
      <c r="J165" s="423"/>
      <c r="K165" s="423"/>
      <c r="L165" s="423"/>
      <c r="M165" s="423"/>
      <c r="N165" s="423"/>
      <c r="O165" s="423"/>
      <c r="P165" s="423"/>
      <c r="Q165" s="423"/>
    </row>
    <row r="166" spans="9:17" x14ac:dyDescent="0.25">
      <c r="I166" s="423"/>
      <c r="J166" s="423"/>
      <c r="K166" s="423"/>
      <c r="L166" s="423"/>
      <c r="M166" s="423"/>
      <c r="N166" s="423"/>
      <c r="O166" s="423"/>
      <c r="P166" s="423"/>
      <c r="Q166" s="423"/>
    </row>
    <row r="167" spans="9:17" x14ac:dyDescent="0.25">
      <c r="I167" s="423"/>
      <c r="J167" s="423"/>
      <c r="K167" s="423"/>
      <c r="L167" s="423"/>
      <c r="M167" s="423"/>
      <c r="N167" s="423"/>
      <c r="O167" s="423"/>
      <c r="P167" s="423"/>
      <c r="Q167" s="423"/>
    </row>
    <row r="168" spans="9:17" x14ac:dyDescent="0.25">
      <c r="I168" s="423"/>
      <c r="J168" s="423"/>
      <c r="K168" s="423"/>
      <c r="L168" s="423"/>
      <c r="M168" s="423"/>
      <c r="N168" s="423"/>
      <c r="O168" s="423"/>
      <c r="P168" s="423"/>
      <c r="Q168" s="423"/>
    </row>
    <row r="169" spans="9:17" x14ac:dyDescent="0.25">
      <c r="I169" s="423"/>
      <c r="J169" s="423"/>
      <c r="K169" s="423"/>
      <c r="L169" s="423"/>
      <c r="M169" s="423"/>
      <c r="N169" s="423"/>
      <c r="O169" s="423"/>
      <c r="P169" s="423"/>
      <c r="Q169" s="423"/>
    </row>
    <row r="170" spans="9:17" x14ac:dyDescent="0.25">
      <c r="I170" s="423"/>
      <c r="J170" s="423"/>
      <c r="K170" s="423"/>
      <c r="L170" s="423"/>
      <c r="M170" s="423"/>
      <c r="N170" s="423"/>
      <c r="O170" s="423"/>
      <c r="P170" s="423"/>
      <c r="Q170" s="423"/>
    </row>
    <row r="171" spans="9:17" x14ac:dyDescent="0.25">
      <c r="I171" s="423"/>
      <c r="J171" s="423"/>
      <c r="K171" s="423"/>
      <c r="L171" s="423"/>
      <c r="M171" s="423"/>
      <c r="N171" s="423"/>
      <c r="O171" s="423"/>
      <c r="P171" s="423"/>
      <c r="Q171" s="423"/>
    </row>
    <row r="172" spans="9:17" x14ac:dyDescent="0.25">
      <c r="I172" s="423"/>
      <c r="J172" s="423"/>
      <c r="K172" s="423"/>
      <c r="L172" s="423"/>
      <c r="M172" s="423"/>
      <c r="N172" s="423"/>
      <c r="O172" s="423"/>
      <c r="P172" s="423"/>
      <c r="Q172" s="423"/>
    </row>
    <row r="173" spans="9:17" x14ac:dyDescent="0.25">
      <c r="I173" s="423"/>
      <c r="J173" s="423"/>
      <c r="K173" s="423"/>
      <c r="L173" s="423"/>
      <c r="M173" s="423"/>
      <c r="N173" s="423"/>
      <c r="O173" s="423"/>
      <c r="P173" s="423"/>
      <c r="Q173" s="423"/>
    </row>
    <row r="174" spans="9:17" x14ac:dyDescent="0.25">
      <c r="I174" s="423"/>
      <c r="J174" s="423"/>
      <c r="K174" s="423"/>
      <c r="L174" s="423"/>
      <c r="M174" s="423"/>
      <c r="N174" s="423"/>
      <c r="O174" s="423"/>
      <c r="P174" s="423"/>
      <c r="Q174" s="423"/>
    </row>
    <row r="175" spans="9:17" x14ac:dyDescent="0.25">
      <c r="I175" s="423"/>
      <c r="J175" s="423"/>
      <c r="K175" s="423"/>
      <c r="L175" s="423"/>
      <c r="M175" s="423"/>
      <c r="N175" s="423"/>
      <c r="O175" s="423"/>
      <c r="P175" s="423"/>
      <c r="Q175" s="423"/>
    </row>
    <row r="176" spans="9:17" x14ac:dyDescent="0.25">
      <c r="I176" s="423"/>
      <c r="J176" s="423"/>
      <c r="K176" s="423"/>
      <c r="L176" s="423"/>
      <c r="M176" s="423"/>
      <c r="N176" s="423"/>
      <c r="O176" s="423"/>
      <c r="P176" s="423"/>
      <c r="Q176" s="423"/>
    </row>
    <row r="177" spans="9:17" x14ac:dyDescent="0.25">
      <c r="I177" s="423"/>
      <c r="J177" s="423"/>
      <c r="K177" s="423"/>
      <c r="L177" s="423"/>
      <c r="M177" s="423"/>
      <c r="N177" s="423"/>
      <c r="O177" s="423"/>
      <c r="P177" s="423"/>
      <c r="Q177" s="423"/>
    </row>
    <row r="178" spans="9:17" x14ac:dyDescent="0.25">
      <c r="I178" s="423"/>
      <c r="J178" s="423"/>
      <c r="K178" s="423"/>
      <c r="L178" s="423"/>
      <c r="M178" s="423"/>
      <c r="N178" s="423"/>
      <c r="O178" s="423"/>
      <c r="P178" s="423"/>
      <c r="Q178" s="423"/>
    </row>
    <row r="179" spans="9:17" x14ac:dyDescent="0.25">
      <c r="I179" s="423"/>
      <c r="J179" s="423"/>
      <c r="K179" s="423"/>
      <c r="L179" s="423"/>
      <c r="M179" s="423"/>
      <c r="N179" s="423"/>
      <c r="O179" s="423"/>
      <c r="P179" s="423"/>
      <c r="Q179" s="423"/>
    </row>
    <row r="180" spans="9:17" x14ac:dyDescent="0.25">
      <c r="I180" s="423"/>
      <c r="J180" s="423"/>
      <c r="K180" s="423"/>
      <c r="L180" s="423"/>
      <c r="M180" s="423"/>
      <c r="N180" s="423"/>
      <c r="O180" s="423"/>
      <c r="P180" s="423"/>
      <c r="Q180" s="423"/>
    </row>
    <row r="181" spans="9:17" x14ac:dyDescent="0.25">
      <c r="I181" s="423"/>
      <c r="J181" s="423"/>
      <c r="K181" s="423"/>
      <c r="L181" s="423"/>
      <c r="M181" s="423"/>
      <c r="N181" s="423"/>
      <c r="O181" s="423"/>
      <c r="P181" s="423"/>
      <c r="Q181" s="423"/>
    </row>
    <row r="182" spans="9:17" x14ac:dyDescent="0.25">
      <c r="I182" s="423"/>
      <c r="J182" s="423"/>
      <c r="K182" s="423"/>
      <c r="L182" s="423"/>
      <c r="M182" s="423"/>
      <c r="N182" s="423"/>
      <c r="O182" s="423"/>
      <c r="P182" s="423"/>
      <c r="Q182" s="423"/>
    </row>
    <row r="183" spans="9:17" x14ac:dyDescent="0.25">
      <c r="I183" s="423"/>
      <c r="J183" s="423"/>
      <c r="K183" s="423"/>
      <c r="L183" s="423"/>
      <c r="M183" s="423"/>
      <c r="N183" s="423"/>
      <c r="O183" s="423"/>
      <c r="P183" s="423"/>
      <c r="Q183" s="423"/>
    </row>
    <row r="184" spans="9:17" x14ac:dyDescent="0.25">
      <c r="I184" s="423"/>
      <c r="J184" s="423"/>
      <c r="K184" s="423"/>
      <c r="L184" s="423"/>
      <c r="M184" s="423"/>
      <c r="N184" s="423"/>
      <c r="O184" s="423"/>
      <c r="P184" s="423"/>
      <c r="Q184" s="423"/>
    </row>
    <row r="185" spans="9:17" x14ac:dyDescent="0.25">
      <c r="I185" s="423"/>
      <c r="J185" s="423"/>
      <c r="K185" s="423"/>
      <c r="L185" s="423"/>
      <c r="M185" s="423"/>
      <c r="N185" s="423"/>
      <c r="O185" s="423"/>
      <c r="P185" s="423"/>
      <c r="Q185" s="423"/>
    </row>
    <row r="186" spans="9:17" x14ac:dyDescent="0.25">
      <c r="I186" s="423"/>
      <c r="J186" s="423"/>
      <c r="K186" s="423"/>
      <c r="L186" s="423"/>
      <c r="M186" s="423"/>
      <c r="N186" s="423"/>
      <c r="O186" s="423"/>
      <c r="P186" s="423"/>
      <c r="Q186" s="423"/>
    </row>
    <row r="187" spans="9:17" x14ac:dyDescent="0.25">
      <c r="I187" s="423"/>
      <c r="J187" s="423"/>
      <c r="K187" s="423"/>
      <c r="L187" s="423"/>
      <c r="M187" s="423"/>
      <c r="N187" s="423"/>
      <c r="O187" s="423"/>
      <c r="P187" s="423"/>
      <c r="Q187" s="423"/>
    </row>
    <row r="188" spans="9:17" x14ac:dyDescent="0.25">
      <c r="I188" s="423"/>
      <c r="J188" s="423"/>
      <c r="K188" s="423"/>
      <c r="L188" s="423"/>
      <c r="M188" s="423"/>
      <c r="N188" s="423"/>
      <c r="O188" s="423"/>
      <c r="P188" s="423"/>
      <c r="Q188" s="423"/>
    </row>
    <row r="189" spans="9:17" x14ac:dyDescent="0.25">
      <c r="I189" s="423"/>
      <c r="J189" s="423"/>
      <c r="K189" s="423"/>
      <c r="L189" s="423"/>
      <c r="M189" s="423"/>
      <c r="N189" s="423"/>
      <c r="O189" s="423"/>
      <c r="P189" s="423"/>
      <c r="Q189" s="423"/>
    </row>
    <row r="190" spans="9:17" x14ac:dyDescent="0.25">
      <c r="I190" s="423"/>
      <c r="J190" s="423"/>
      <c r="K190" s="423"/>
      <c r="L190" s="423"/>
      <c r="M190" s="423"/>
      <c r="N190" s="423"/>
      <c r="O190" s="423"/>
      <c r="P190" s="423"/>
      <c r="Q190" s="423"/>
    </row>
    <row r="191" spans="9:17" x14ac:dyDescent="0.25">
      <c r="I191" s="423"/>
      <c r="J191" s="423"/>
      <c r="K191" s="423"/>
      <c r="L191" s="423"/>
      <c r="M191" s="423"/>
      <c r="N191" s="423"/>
      <c r="O191" s="423"/>
      <c r="P191" s="423"/>
      <c r="Q191" s="423"/>
    </row>
    <row r="192" spans="9:17" x14ac:dyDescent="0.25">
      <c r="I192" s="423"/>
      <c r="J192" s="423"/>
      <c r="K192" s="423"/>
      <c r="L192" s="423"/>
      <c r="M192" s="423"/>
      <c r="N192" s="423"/>
      <c r="O192" s="423"/>
      <c r="P192" s="423"/>
      <c r="Q192" s="423"/>
    </row>
    <row r="193" spans="9:17" x14ac:dyDescent="0.25">
      <c r="I193" s="423"/>
      <c r="J193" s="423"/>
      <c r="K193" s="423"/>
      <c r="L193" s="423"/>
      <c r="M193" s="423"/>
      <c r="N193" s="423"/>
      <c r="O193" s="423"/>
      <c r="P193" s="423"/>
      <c r="Q193" s="423"/>
    </row>
    <row r="194" spans="9:17" x14ac:dyDescent="0.25">
      <c r="I194" s="423"/>
      <c r="J194" s="423"/>
      <c r="K194" s="423"/>
      <c r="L194" s="423"/>
      <c r="M194" s="423"/>
      <c r="N194" s="423"/>
      <c r="O194" s="423"/>
      <c r="P194" s="423"/>
      <c r="Q194" s="423"/>
    </row>
    <row r="195" spans="9:17" x14ac:dyDescent="0.25">
      <c r="I195" s="423"/>
      <c r="J195" s="423"/>
      <c r="K195" s="423"/>
      <c r="L195" s="423"/>
      <c r="M195" s="423"/>
      <c r="N195" s="423"/>
      <c r="O195" s="423"/>
      <c r="P195" s="423"/>
      <c r="Q195" s="423"/>
    </row>
    <row r="196" spans="9:17" x14ac:dyDescent="0.25">
      <c r="I196" s="423"/>
      <c r="J196" s="423"/>
      <c r="K196" s="423"/>
      <c r="L196" s="423"/>
      <c r="M196" s="423"/>
      <c r="N196" s="423"/>
      <c r="O196" s="423"/>
      <c r="P196" s="423"/>
      <c r="Q196" s="423"/>
    </row>
    <row r="197" spans="9:17" x14ac:dyDescent="0.25">
      <c r="I197" s="423"/>
      <c r="J197" s="423"/>
      <c r="K197" s="423"/>
      <c r="L197" s="423"/>
      <c r="M197" s="423"/>
      <c r="N197" s="423"/>
      <c r="O197" s="423"/>
      <c r="P197" s="423"/>
      <c r="Q197" s="423"/>
    </row>
    <row r="198" spans="9:17" x14ac:dyDescent="0.25">
      <c r="I198" s="423"/>
      <c r="J198" s="423"/>
      <c r="K198" s="423"/>
      <c r="L198" s="423"/>
      <c r="M198" s="423"/>
      <c r="N198" s="423"/>
      <c r="O198" s="423"/>
      <c r="P198" s="423"/>
      <c r="Q198" s="423"/>
    </row>
    <row r="199" spans="9:17" x14ac:dyDescent="0.25">
      <c r="I199" s="423"/>
      <c r="J199" s="423"/>
      <c r="K199" s="423"/>
      <c r="L199" s="423"/>
      <c r="M199" s="423"/>
      <c r="N199" s="423"/>
      <c r="O199" s="423"/>
      <c r="P199" s="423"/>
      <c r="Q199" s="423"/>
    </row>
    <row r="200" spans="9:17" x14ac:dyDescent="0.25">
      <c r="I200" s="423"/>
      <c r="J200" s="423"/>
      <c r="K200" s="423"/>
      <c r="L200" s="423"/>
      <c r="M200" s="423"/>
      <c r="N200" s="423"/>
      <c r="O200" s="423"/>
      <c r="P200" s="423"/>
      <c r="Q200" s="423"/>
    </row>
    <row r="201" spans="9:17" x14ac:dyDescent="0.25">
      <c r="I201" s="423"/>
      <c r="J201" s="423"/>
      <c r="K201" s="423"/>
      <c r="L201" s="423"/>
      <c r="M201" s="423"/>
      <c r="N201" s="423"/>
      <c r="O201" s="423"/>
      <c r="P201" s="423"/>
      <c r="Q201" s="423"/>
    </row>
    <row r="202" spans="9:17" x14ac:dyDescent="0.25">
      <c r="I202" s="423"/>
      <c r="J202" s="423"/>
      <c r="K202" s="423"/>
      <c r="L202" s="423"/>
      <c r="M202" s="423"/>
      <c r="N202" s="423"/>
      <c r="O202" s="423"/>
      <c r="P202" s="423"/>
      <c r="Q202" s="423"/>
    </row>
    <row r="203" spans="9:17" x14ac:dyDescent="0.25">
      <c r="I203" s="423"/>
      <c r="J203" s="423"/>
      <c r="K203" s="423"/>
      <c r="L203" s="423"/>
      <c r="M203" s="423"/>
      <c r="N203" s="423"/>
      <c r="O203" s="423"/>
      <c r="P203" s="423"/>
      <c r="Q203" s="423"/>
    </row>
    <row r="204" spans="9:17" x14ac:dyDescent="0.25">
      <c r="I204" s="423"/>
      <c r="J204" s="423"/>
      <c r="K204" s="423"/>
      <c r="L204" s="423"/>
      <c r="M204" s="423"/>
      <c r="N204" s="423"/>
      <c r="O204" s="423"/>
      <c r="P204" s="423"/>
      <c r="Q204" s="423"/>
    </row>
    <row r="205" spans="9:17" x14ac:dyDescent="0.25">
      <c r="I205" s="423"/>
      <c r="J205" s="423"/>
      <c r="K205" s="423"/>
      <c r="L205" s="423"/>
      <c r="M205" s="423"/>
      <c r="N205" s="423"/>
      <c r="O205" s="423"/>
      <c r="P205" s="423"/>
      <c r="Q205" s="423"/>
    </row>
    <row r="206" spans="9:17" x14ac:dyDescent="0.25">
      <c r="I206" s="423"/>
      <c r="J206" s="423"/>
      <c r="K206" s="423"/>
      <c r="L206" s="423"/>
      <c r="M206" s="423"/>
      <c r="N206" s="423"/>
      <c r="O206" s="423"/>
      <c r="P206" s="423"/>
      <c r="Q206" s="423"/>
    </row>
    <row r="207" spans="9:17" x14ac:dyDescent="0.25">
      <c r="I207" s="423"/>
      <c r="J207" s="423"/>
      <c r="K207" s="423"/>
      <c r="L207" s="423"/>
      <c r="M207" s="423"/>
      <c r="N207" s="423"/>
      <c r="O207" s="423"/>
      <c r="P207" s="423"/>
      <c r="Q207" s="423"/>
    </row>
    <row r="208" spans="9:17" x14ac:dyDescent="0.25">
      <c r="I208" s="423"/>
      <c r="J208" s="423"/>
      <c r="K208" s="423"/>
      <c r="L208" s="423"/>
      <c r="M208" s="423"/>
      <c r="N208" s="423"/>
      <c r="O208" s="423"/>
      <c r="P208" s="423"/>
      <c r="Q208" s="423"/>
    </row>
    <row r="209" spans="9:17" x14ac:dyDescent="0.25">
      <c r="I209" s="423"/>
      <c r="J209" s="423"/>
      <c r="K209" s="423"/>
      <c r="L209" s="423"/>
      <c r="M209" s="423"/>
      <c r="N209" s="423"/>
      <c r="O209" s="423"/>
      <c r="P209" s="423"/>
      <c r="Q209" s="423"/>
    </row>
    <row r="210" spans="9:17" x14ac:dyDescent="0.25">
      <c r="I210" s="423"/>
      <c r="J210" s="423"/>
      <c r="K210" s="423"/>
      <c r="L210" s="423"/>
      <c r="M210" s="423"/>
      <c r="N210" s="423"/>
      <c r="O210" s="423"/>
      <c r="P210" s="423"/>
      <c r="Q210" s="423"/>
    </row>
    <row r="211" spans="9:17" x14ac:dyDescent="0.25">
      <c r="I211" s="423"/>
      <c r="J211" s="423"/>
      <c r="K211" s="423"/>
      <c r="L211" s="423"/>
      <c r="M211" s="423"/>
      <c r="N211" s="423"/>
      <c r="O211" s="423"/>
      <c r="P211" s="423"/>
      <c r="Q211" s="423"/>
    </row>
    <row r="212" spans="9:17" x14ac:dyDescent="0.25">
      <c r="I212" s="423"/>
      <c r="J212" s="423"/>
      <c r="K212" s="423"/>
      <c r="L212" s="423"/>
      <c r="M212" s="423"/>
      <c r="N212" s="423"/>
      <c r="O212" s="423"/>
      <c r="P212" s="423"/>
      <c r="Q212" s="423"/>
    </row>
    <row r="213" spans="9:17" x14ac:dyDescent="0.25">
      <c r="I213" s="423"/>
      <c r="J213" s="423"/>
      <c r="K213" s="423"/>
      <c r="L213" s="423"/>
      <c r="M213" s="423"/>
      <c r="N213" s="423"/>
      <c r="O213" s="423"/>
      <c r="P213" s="423"/>
      <c r="Q213" s="423"/>
    </row>
    <row r="214" spans="9:17" x14ac:dyDescent="0.25">
      <c r="I214" s="423"/>
      <c r="J214" s="423"/>
      <c r="K214" s="423"/>
      <c r="L214" s="423"/>
      <c r="M214" s="423"/>
      <c r="N214" s="423"/>
      <c r="O214" s="423"/>
      <c r="P214" s="423"/>
      <c r="Q214" s="423"/>
    </row>
    <row r="215" spans="9:17" x14ac:dyDescent="0.25">
      <c r="I215" s="423"/>
      <c r="J215" s="423"/>
      <c r="K215" s="423"/>
      <c r="L215" s="423"/>
      <c r="M215" s="423"/>
      <c r="N215" s="423"/>
      <c r="O215" s="423"/>
      <c r="P215" s="423"/>
      <c r="Q215" s="423"/>
    </row>
    <row r="216" spans="9:17" x14ac:dyDescent="0.25">
      <c r="I216" s="423"/>
      <c r="J216" s="423"/>
      <c r="K216" s="423"/>
      <c r="L216" s="423"/>
      <c r="M216" s="423"/>
      <c r="N216" s="423"/>
      <c r="O216" s="423"/>
      <c r="P216" s="423"/>
      <c r="Q216" s="423"/>
    </row>
    <row r="217" spans="9:17" x14ac:dyDescent="0.25">
      <c r="I217" s="423"/>
      <c r="J217" s="423"/>
      <c r="K217" s="423"/>
      <c r="L217" s="423"/>
      <c r="M217" s="423"/>
      <c r="N217" s="423"/>
      <c r="O217" s="423"/>
      <c r="P217" s="423"/>
      <c r="Q217" s="423"/>
    </row>
    <row r="218" spans="9:17" x14ac:dyDescent="0.25">
      <c r="I218" s="423"/>
      <c r="J218" s="423"/>
      <c r="K218" s="423"/>
      <c r="L218" s="423"/>
      <c r="M218" s="423"/>
      <c r="N218" s="423"/>
      <c r="O218" s="423"/>
      <c r="P218" s="423"/>
      <c r="Q218" s="423"/>
    </row>
    <row r="219" spans="9:17" x14ac:dyDescent="0.25">
      <c r="I219" s="423"/>
      <c r="J219" s="423"/>
      <c r="K219" s="423"/>
      <c r="L219" s="423"/>
      <c r="M219" s="423"/>
      <c r="N219" s="423"/>
      <c r="O219" s="423"/>
      <c r="P219" s="423"/>
      <c r="Q219" s="423"/>
    </row>
    <row r="220" spans="9:17" x14ac:dyDescent="0.25">
      <c r="I220" s="423"/>
      <c r="J220" s="423"/>
      <c r="K220" s="423"/>
      <c r="L220" s="423"/>
      <c r="M220" s="423"/>
      <c r="N220" s="423"/>
      <c r="O220" s="423"/>
      <c r="P220" s="423"/>
      <c r="Q220" s="423"/>
    </row>
    <row r="221" spans="9:17" x14ac:dyDescent="0.25">
      <c r="I221" s="423"/>
      <c r="J221" s="423"/>
      <c r="K221" s="423"/>
      <c r="L221" s="423"/>
      <c r="M221" s="423"/>
      <c r="N221" s="423"/>
      <c r="O221" s="423"/>
      <c r="P221" s="423"/>
      <c r="Q221" s="423"/>
    </row>
    <row r="222" spans="9:17" x14ac:dyDescent="0.25">
      <c r="I222" s="423"/>
      <c r="J222" s="423"/>
      <c r="K222" s="423"/>
      <c r="L222" s="423"/>
      <c r="M222" s="423"/>
      <c r="N222" s="423"/>
      <c r="O222" s="423"/>
      <c r="P222" s="423"/>
      <c r="Q222" s="423"/>
    </row>
    <row r="223" spans="9:17" x14ac:dyDescent="0.25">
      <c r="I223" s="423"/>
      <c r="J223" s="423"/>
      <c r="K223" s="423"/>
      <c r="L223" s="423"/>
      <c r="M223" s="423"/>
      <c r="N223" s="423"/>
      <c r="O223" s="423"/>
      <c r="P223" s="423"/>
      <c r="Q223" s="423"/>
    </row>
    <row r="224" spans="9:17" x14ac:dyDescent="0.25">
      <c r="I224" s="423"/>
      <c r="J224" s="423"/>
      <c r="K224" s="423"/>
      <c r="L224" s="423"/>
      <c r="M224" s="423"/>
      <c r="N224" s="423"/>
      <c r="O224" s="423"/>
      <c r="P224" s="423"/>
      <c r="Q224" s="423"/>
    </row>
    <row r="225" spans="9:17" x14ac:dyDescent="0.25">
      <c r="I225" s="423"/>
      <c r="J225" s="423"/>
      <c r="K225" s="423"/>
      <c r="L225" s="423"/>
      <c r="M225" s="423"/>
      <c r="N225" s="423"/>
      <c r="O225" s="423"/>
      <c r="P225" s="423"/>
      <c r="Q225" s="423"/>
    </row>
    <row r="226" spans="9:17" x14ac:dyDescent="0.25">
      <c r="I226" s="423"/>
      <c r="J226" s="423"/>
      <c r="K226" s="423"/>
      <c r="L226" s="423"/>
      <c r="M226" s="423"/>
      <c r="N226" s="423"/>
      <c r="O226" s="423"/>
      <c r="P226" s="423"/>
      <c r="Q226" s="423"/>
    </row>
    <row r="227" spans="9:17" x14ac:dyDescent="0.25">
      <c r="I227" s="423"/>
      <c r="J227" s="423"/>
      <c r="K227" s="423"/>
      <c r="L227" s="423"/>
      <c r="M227" s="423"/>
      <c r="N227" s="423"/>
      <c r="O227" s="423"/>
      <c r="P227" s="423"/>
      <c r="Q227" s="423"/>
    </row>
    <row r="228" spans="9:17" x14ac:dyDescent="0.25">
      <c r="I228" s="423"/>
      <c r="J228" s="423"/>
      <c r="K228" s="423"/>
      <c r="L228" s="423"/>
      <c r="M228" s="423"/>
      <c r="N228" s="423"/>
      <c r="O228" s="423"/>
      <c r="P228" s="423"/>
      <c r="Q228" s="423"/>
    </row>
    <row r="229" spans="9:17" x14ac:dyDescent="0.25">
      <c r="I229" s="423"/>
      <c r="J229" s="423"/>
      <c r="K229" s="423"/>
      <c r="L229" s="423"/>
      <c r="M229" s="423"/>
      <c r="N229" s="423"/>
      <c r="O229" s="423"/>
      <c r="P229" s="423"/>
      <c r="Q229" s="423"/>
    </row>
    <row r="230" spans="9:17" x14ac:dyDescent="0.25">
      <c r="I230" s="423"/>
      <c r="J230" s="423"/>
      <c r="K230" s="423"/>
      <c r="L230" s="423"/>
      <c r="M230" s="423"/>
      <c r="N230" s="423"/>
      <c r="O230" s="423"/>
      <c r="P230" s="423"/>
      <c r="Q230" s="423"/>
    </row>
    <row r="231" spans="9:17" x14ac:dyDescent="0.25">
      <c r="I231" s="423"/>
      <c r="J231" s="423"/>
      <c r="K231" s="423"/>
      <c r="L231" s="423"/>
      <c r="M231" s="423"/>
      <c r="N231" s="423"/>
      <c r="O231" s="423"/>
      <c r="P231" s="423"/>
      <c r="Q231" s="423"/>
    </row>
    <row r="232" spans="9:17" x14ac:dyDescent="0.25">
      <c r="I232" s="423"/>
      <c r="J232" s="423"/>
      <c r="K232" s="423"/>
      <c r="L232" s="423"/>
      <c r="M232" s="423"/>
      <c r="N232" s="423"/>
      <c r="O232" s="423"/>
      <c r="P232" s="423"/>
      <c r="Q232" s="423"/>
    </row>
    <row r="233" spans="9:17" x14ac:dyDescent="0.25">
      <c r="I233" s="423"/>
      <c r="J233" s="423"/>
      <c r="K233" s="423"/>
      <c r="L233" s="423"/>
      <c r="M233" s="423"/>
      <c r="N233" s="423"/>
      <c r="O233" s="423"/>
      <c r="P233" s="423"/>
      <c r="Q233" s="423"/>
    </row>
    <row r="234" spans="9:17" x14ac:dyDescent="0.25">
      <c r="I234" s="423"/>
      <c r="J234" s="423"/>
      <c r="K234" s="423"/>
      <c r="L234" s="423"/>
      <c r="M234" s="423"/>
      <c r="N234" s="423"/>
      <c r="O234" s="423"/>
      <c r="P234" s="423"/>
      <c r="Q234" s="423"/>
    </row>
    <row r="235" spans="9:17" x14ac:dyDescent="0.25">
      <c r="I235" s="423"/>
      <c r="J235" s="423"/>
      <c r="K235" s="423"/>
      <c r="L235" s="423"/>
      <c r="M235" s="423"/>
      <c r="N235" s="423"/>
      <c r="O235" s="423"/>
      <c r="P235" s="423"/>
      <c r="Q235" s="423"/>
    </row>
    <row r="236" spans="9:17" x14ac:dyDescent="0.25">
      <c r="I236" s="423"/>
      <c r="J236" s="423"/>
      <c r="K236" s="423"/>
      <c r="L236" s="423"/>
      <c r="M236" s="423"/>
      <c r="N236" s="423"/>
      <c r="O236" s="423"/>
      <c r="P236" s="423"/>
      <c r="Q236" s="423"/>
    </row>
    <row r="237" spans="9:17" x14ac:dyDescent="0.25">
      <c r="I237" s="423"/>
      <c r="J237" s="423"/>
      <c r="K237" s="423"/>
      <c r="L237" s="423"/>
      <c r="M237" s="423"/>
      <c r="N237" s="423"/>
      <c r="O237" s="423"/>
      <c r="P237" s="423"/>
      <c r="Q237" s="423"/>
    </row>
    <row r="238" spans="9:17" x14ac:dyDescent="0.25">
      <c r="I238" s="423"/>
      <c r="J238" s="423"/>
      <c r="K238" s="423"/>
      <c r="L238" s="423"/>
      <c r="M238" s="423"/>
      <c r="N238" s="423"/>
      <c r="O238" s="423"/>
      <c r="P238" s="423"/>
      <c r="Q238" s="423"/>
    </row>
    <row r="239" spans="9:17" x14ac:dyDescent="0.25">
      <c r="I239" s="423"/>
      <c r="J239" s="423"/>
      <c r="K239" s="423"/>
      <c r="L239" s="423"/>
      <c r="M239" s="423"/>
      <c r="N239" s="423"/>
      <c r="O239" s="423"/>
      <c r="P239" s="423"/>
      <c r="Q239" s="423"/>
    </row>
    <row r="240" spans="9:17" x14ac:dyDescent="0.25">
      <c r="I240" s="423"/>
      <c r="J240" s="423"/>
      <c r="K240" s="423"/>
      <c r="L240" s="423"/>
      <c r="M240" s="423"/>
      <c r="N240" s="423"/>
      <c r="O240" s="423"/>
      <c r="P240" s="423"/>
      <c r="Q240" s="423"/>
    </row>
    <row r="241" spans="9:17" x14ac:dyDescent="0.25">
      <c r="I241" s="423"/>
      <c r="J241" s="423"/>
      <c r="K241" s="423"/>
      <c r="L241" s="423"/>
      <c r="M241" s="423"/>
      <c r="N241" s="423"/>
      <c r="O241" s="423"/>
      <c r="P241" s="423"/>
      <c r="Q241" s="423"/>
    </row>
    <row r="242" spans="9:17" x14ac:dyDescent="0.25">
      <c r="I242" s="423"/>
      <c r="J242" s="423"/>
      <c r="K242" s="423"/>
      <c r="L242" s="423"/>
      <c r="M242" s="423"/>
      <c r="N242" s="423"/>
      <c r="O242" s="423"/>
      <c r="P242" s="423"/>
      <c r="Q242" s="423"/>
    </row>
    <row r="243" spans="9:17" x14ac:dyDescent="0.25">
      <c r="I243" s="423"/>
      <c r="J243" s="423"/>
      <c r="K243" s="423"/>
      <c r="L243" s="423"/>
      <c r="M243" s="423"/>
      <c r="N243" s="423"/>
      <c r="O243" s="423"/>
      <c r="P243" s="423"/>
      <c r="Q243" s="423"/>
    </row>
    <row r="244" spans="9:17" x14ac:dyDescent="0.25">
      <c r="I244" s="423"/>
      <c r="J244" s="423"/>
      <c r="K244" s="423"/>
      <c r="L244" s="423"/>
      <c r="M244" s="423"/>
      <c r="N244" s="423"/>
      <c r="O244" s="423"/>
      <c r="P244" s="423"/>
      <c r="Q244" s="423"/>
    </row>
    <row r="245" spans="9:17" x14ac:dyDescent="0.25">
      <c r="I245" s="423"/>
      <c r="J245" s="423"/>
      <c r="K245" s="423"/>
      <c r="L245" s="423"/>
      <c r="M245" s="423"/>
      <c r="N245" s="423"/>
      <c r="O245" s="423"/>
      <c r="P245" s="423"/>
      <c r="Q245" s="423"/>
    </row>
    <row r="246" spans="9:17" x14ac:dyDescent="0.25">
      <c r="I246" s="423"/>
      <c r="J246" s="423"/>
      <c r="K246" s="423"/>
      <c r="L246" s="423"/>
      <c r="M246" s="423"/>
      <c r="N246" s="423"/>
      <c r="O246" s="423"/>
      <c r="P246" s="423"/>
      <c r="Q246" s="423"/>
    </row>
    <row r="247" spans="9:17" x14ac:dyDescent="0.25">
      <c r="I247" s="423"/>
      <c r="J247" s="423"/>
      <c r="K247" s="423"/>
      <c r="L247" s="423"/>
      <c r="M247" s="423"/>
      <c r="N247" s="423"/>
      <c r="O247" s="423"/>
      <c r="P247" s="423"/>
      <c r="Q247" s="423"/>
    </row>
    <row r="248" spans="9:17" x14ac:dyDescent="0.25">
      <c r="I248" s="423"/>
      <c r="J248" s="423"/>
      <c r="K248" s="423"/>
      <c r="L248" s="423"/>
      <c r="M248" s="423"/>
      <c r="N248" s="423"/>
      <c r="O248" s="423"/>
      <c r="P248" s="423"/>
      <c r="Q248" s="423"/>
    </row>
    <row r="249" spans="9:17" x14ac:dyDescent="0.25">
      <c r="I249" s="423"/>
      <c r="J249" s="423"/>
      <c r="K249" s="423"/>
      <c r="L249" s="423"/>
      <c r="M249" s="423"/>
      <c r="N249" s="423"/>
      <c r="O249" s="423"/>
      <c r="P249" s="423"/>
      <c r="Q249" s="423"/>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20:C26">
      <formula1>$E$1</formula1>
    </dataValidation>
    <dataValidation type="list" allowBlank="1" showInputMessage="1" showErrorMessage="1" sqref="C8:C13">
      <formula1>$C$1</formula1>
    </dataValidation>
    <dataValidation type="list" allowBlank="1" showInputMessage="1" showErrorMessage="1" sqref="C14:C19">
      <formula1>$D$1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L1" zoomScale="90" zoomScaleNormal="90" workbookViewId="0">
      <pane ySplit="5" topLeftCell="A6" activePane="bottomLeft" state="frozen"/>
      <selection activeCell="R5" sqref="R5"/>
      <selection pane="bottomLeft" activeCell="E38" sqref="E38"/>
    </sheetView>
  </sheetViews>
  <sheetFormatPr baseColWidth="10" defaultColWidth="11.42578125" defaultRowHeight="15" x14ac:dyDescent="0.25"/>
  <cols>
    <col min="1" max="2" width="35.7109375" customWidth="1"/>
    <col min="3" max="3" width="41.5703125" customWidth="1"/>
    <col min="4" max="4" width="48" style="423" customWidth="1"/>
    <col min="5" max="5" width="39.7109375" customWidth="1"/>
    <col min="6" max="6" width="27.42578125" customWidth="1"/>
    <col min="7" max="7" width="43.28515625" customWidth="1"/>
    <col min="8" max="8" width="15.28515625" customWidth="1"/>
    <col min="9" max="9" width="11.5703125" style="225"/>
    <col min="10" max="10" width="15.28515625" customWidth="1"/>
    <col min="11" max="11" width="16.5703125" style="225" customWidth="1"/>
    <col min="13" max="13" width="11.5703125" style="225"/>
    <col min="15" max="15" width="11.5703125" style="225"/>
    <col min="16" max="16" width="15.28515625" customWidth="1"/>
    <col min="17" max="17" width="18.28515625" style="225" customWidth="1"/>
    <col min="18" max="18" width="14.140625" hidden="1" customWidth="1"/>
    <col min="19" max="19" width="30.7109375" customWidth="1"/>
    <col min="20" max="20" width="27.28515625" customWidth="1"/>
    <col min="21" max="21" width="22.7109375" customWidth="1"/>
    <col min="22" max="22" width="24.85546875" customWidth="1"/>
  </cols>
  <sheetData>
    <row r="1" spans="1:22" ht="18.75" x14ac:dyDescent="0.25">
      <c r="A1" s="423"/>
      <c r="B1" s="464" t="s">
        <v>1504</v>
      </c>
      <c r="C1" s="464" t="s">
        <v>1505</v>
      </c>
      <c r="D1" s="464" t="s">
        <v>1506</v>
      </c>
      <c r="E1" s="464" t="s">
        <v>1507</v>
      </c>
      <c r="F1" s="267"/>
      <c r="G1" s="267"/>
      <c r="H1" s="267" t="s">
        <v>1508</v>
      </c>
      <c r="J1" s="267"/>
      <c r="K1" s="267"/>
      <c r="L1" s="267"/>
      <c r="M1" s="267"/>
      <c r="N1" s="267"/>
      <c r="O1" s="267"/>
      <c r="P1" s="267"/>
      <c r="Q1" s="267"/>
      <c r="R1" s="267"/>
      <c r="S1" s="267"/>
      <c r="T1" s="267"/>
      <c r="U1" s="267"/>
      <c r="V1" s="267"/>
    </row>
    <row r="2" spans="1:22" x14ac:dyDescent="0.25">
      <c r="A2" s="254" t="s">
        <v>1509</v>
      </c>
      <c r="B2" s="254"/>
      <c r="C2" s="254"/>
      <c r="D2" s="254"/>
      <c r="E2" s="254"/>
      <c r="F2" s="254"/>
      <c r="G2" s="254"/>
      <c r="H2" s="254"/>
      <c r="I2" s="254"/>
      <c r="J2" s="254"/>
      <c r="K2" s="254"/>
      <c r="L2" s="254"/>
      <c r="M2" s="254"/>
      <c r="N2" s="254"/>
      <c r="O2" s="254"/>
      <c r="P2" s="254"/>
      <c r="Q2" s="254"/>
      <c r="R2" s="254"/>
      <c r="S2" s="254"/>
      <c r="T2" s="254"/>
      <c r="U2" s="254"/>
      <c r="V2" s="254"/>
    </row>
    <row r="3" spans="1:22" ht="15" customHeight="1" x14ac:dyDescent="0.25">
      <c r="A3" s="737" t="s">
        <v>1353</v>
      </c>
      <c r="B3" s="736" t="s">
        <v>1354</v>
      </c>
      <c r="C3" s="739" t="s">
        <v>1355</v>
      </c>
      <c r="D3" s="739" t="s">
        <v>1356</v>
      </c>
      <c r="E3" s="739" t="s">
        <v>1357</v>
      </c>
      <c r="F3" s="739" t="s">
        <v>1309</v>
      </c>
      <c r="G3" s="739" t="s">
        <v>1358</v>
      </c>
      <c r="H3" s="742" t="s">
        <v>1359</v>
      </c>
      <c r="I3" s="748"/>
      <c r="J3" s="748"/>
      <c r="K3" s="748"/>
      <c r="L3" s="748"/>
      <c r="M3" s="748"/>
      <c r="N3" s="748"/>
      <c r="O3" s="743"/>
      <c r="P3" s="744" t="s">
        <v>1360</v>
      </c>
      <c r="Q3" s="745"/>
      <c r="R3" s="736" t="s">
        <v>1456</v>
      </c>
      <c r="S3" s="736" t="s">
        <v>1361</v>
      </c>
      <c r="T3" s="736" t="s">
        <v>1362</v>
      </c>
      <c r="U3" s="736" t="s">
        <v>1363</v>
      </c>
      <c r="V3" s="733" t="s">
        <v>1364</v>
      </c>
    </row>
    <row r="4" spans="1:22" ht="15" customHeight="1" x14ac:dyDescent="0.25">
      <c r="A4" s="737"/>
      <c r="B4" s="737"/>
      <c r="C4" s="740"/>
      <c r="D4" s="740"/>
      <c r="E4" s="740"/>
      <c r="F4" s="740"/>
      <c r="G4" s="740"/>
      <c r="H4" s="742" t="s">
        <v>1365</v>
      </c>
      <c r="I4" s="743"/>
      <c r="J4" s="742" t="s">
        <v>1366</v>
      </c>
      <c r="K4" s="743"/>
      <c r="L4" s="742" t="s">
        <v>1367</v>
      </c>
      <c r="M4" s="743"/>
      <c r="N4" s="742" t="s">
        <v>1368</v>
      </c>
      <c r="O4" s="743"/>
      <c r="P4" s="746"/>
      <c r="Q4" s="747"/>
      <c r="R4" s="737"/>
      <c r="S4" s="737"/>
      <c r="T4" s="737"/>
      <c r="U4" s="737"/>
      <c r="V4" s="734"/>
    </row>
    <row r="5" spans="1:22" ht="25.5" x14ac:dyDescent="0.25">
      <c r="A5" s="738"/>
      <c r="B5" s="738"/>
      <c r="C5" s="741"/>
      <c r="D5" s="741"/>
      <c r="E5" s="741"/>
      <c r="F5" s="741"/>
      <c r="G5" s="741"/>
      <c r="H5" s="404" t="s">
        <v>1369</v>
      </c>
      <c r="I5" s="404" t="s">
        <v>35</v>
      </c>
      <c r="J5" s="404" t="s">
        <v>1369</v>
      </c>
      <c r="K5" s="404" t="s">
        <v>35</v>
      </c>
      <c r="L5" s="404" t="s">
        <v>1369</v>
      </c>
      <c r="M5" s="404" t="s">
        <v>35</v>
      </c>
      <c r="N5" s="404" t="s">
        <v>1369</v>
      </c>
      <c r="O5" s="404" t="s">
        <v>35</v>
      </c>
      <c r="P5" s="404" t="s">
        <v>1369</v>
      </c>
      <c r="Q5" s="404" t="s">
        <v>35</v>
      </c>
      <c r="R5" s="738"/>
      <c r="S5" s="738"/>
      <c r="T5" s="738"/>
      <c r="U5" s="738"/>
      <c r="V5" s="735"/>
    </row>
    <row r="6" spans="1:22" s="341" customFormat="1" ht="15.75" x14ac:dyDescent="0.25">
      <c r="A6" s="405"/>
      <c r="B6" s="406"/>
      <c r="C6" s="407"/>
      <c r="D6" s="407"/>
      <c r="E6" s="407"/>
      <c r="F6" s="408"/>
      <c r="G6" s="407"/>
      <c r="H6" s="409"/>
      <c r="I6" s="409"/>
      <c r="J6" s="409"/>
      <c r="K6" s="409"/>
      <c r="L6" s="409"/>
      <c r="M6" s="409"/>
      <c r="N6" s="409"/>
      <c r="O6" s="409"/>
      <c r="P6" s="409"/>
      <c r="Q6" s="409"/>
      <c r="R6" s="410"/>
      <c r="S6" s="410"/>
      <c r="T6" s="410"/>
      <c r="U6" s="410"/>
      <c r="V6" s="411"/>
    </row>
    <row r="7" spans="1:22" ht="71.25" customHeight="1" x14ac:dyDescent="0.25">
      <c r="A7" s="759" t="s">
        <v>1510</v>
      </c>
      <c r="B7" s="756" t="s">
        <v>1511</v>
      </c>
      <c r="C7" s="490" t="s">
        <v>1504</v>
      </c>
      <c r="D7" s="490" t="s">
        <v>1876</v>
      </c>
      <c r="E7" s="490" t="s">
        <v>1877</v>
      </c>
      <c r="F7" s="560" t="s">
        <v>1878</v>
      </c>
      <c r="G7" s="573" t="s">
        <v>1879</v>
      </c>
      <c r="H7" s="574">
        <v>0.25</v>
      </c>
      <c r="I7" s="575"/>
      <c r="J7" s="574">
        <v>0.25</v>
      </c>
      <c r="K7" s="575"/>
      <c r="L7" s="574">
        <v>0.25</v>
      </c>
      <c r="M7" s="575"/>
      <c r="N7" s="574">
        <v>0.25</v>
      </c>
      <c r="O7" s="575"/>
      <c r="P7" s="576">
        <f>H7+J7+L7+N7</f>
        <v>1</v>
      </c>
      <c r="Q7" s="577">
        <f>I7+K7+M7+O7</f>
        <v>0</v>
      </c>
      <c r="R7" s="560"/>
      <c r="S7" s="578" t="s">
        <v>1882</v>
      </c>
      <c r="T7" s="490" t="s">
        <v>1884</v>
      </c>
      <c r="U7" s="579" t="s">
        <v>1732</v>
      </c>
      <c r="V7" s="490" t="s">
        <v>1885</v>
      </c>
    </row>
    <row r="8" spans="1:22" s="341" customFormat="1" ht="88.5" customHeight="1" x14ac:dyDescent="0.25">
      <c r="A8" s="759"/>
      <c r="B8" s="757"/>
      <c r="C8" s="490" t="s">
        <v>1504</v>
      </c>
      <c r="D8" s="490" t="s">
        <v>2041</v>
      </c>
      <c r="E8" s="490" t="s">
        <v>2042</v>
      </c>
      <c r="F8" s="560" t="s">
        <v>1880</v>
      </c>
      <c r="G8" s="573" t="s">
        <v>2037</v>
      </c>
      <c r="H8" s="574">
        <v>0.25</v>
      </c>
      <c r="I8" s="575"/>
      <c r="J8" s="574">
        <v>0.25</v>
      </c>
      <c r="K8" s="575"/>
      <c r="L8" s="574">
        <v>0.25</v>
      </c>
      <c r="M8" s="575"/>
      <c r="N8" s="574">
        <v>0.25</v>
      </c>
      <c r="O8" s="575"/>
      <c r="P8" s="576">
        <f t="shared" ref="P8:P33" si="0">H8+J8+L8+N8</f>
        <v>1</v>
      </c>
      <c r="Q8" s="577">
        <f t="shared" ref="Q8:Q33" si="1">I8+K8+M8+O8</f>
        <v>0</v>
      </c>
      <c r="R8" s="560"/>
      <c r="S8" s="490" t="s">
        <v>1883</v>
      </c>
      <c r="T8" s="597" t="s">
        <v>2043</v>
      </c>
      <c r="U8" s="579" t="s">
        <v>1732</v>
      </c>
      <c r="V8" s="490" t="s">
        <v>1886</v>
      </c>
    </row>
    <row r="9" spans="1:22" s="341" customFormat="1" ht="88.5" customHeight="1" x14ac:dyDescent="0.25">
      <c r="A9" s="759"/>
      <c r="B9" s="757"/>
      <c r="C9" s="490" t="s">
        <v>1504</v>
      </c>
      <c r="D9" s="490" t="s">
        <v>2040</v>
      </c>
      <c r="E9" s="490" t="s">
        <v>2039</v>
      </c>
      <c r="F9" s="560" t="s">
        <v>1881</v>
      </c>
      <c r="G9" s="573" t="s">
        <v>2038</v>
      </c>
      <c r="H9" s="574">
        <v>0.25</v>
      </c>
      <c r="I9" s="575"/>
      <c r="J9" s="574">
        <v>0.25</v>
      </c>
      <c r="K9" s="575"/>
      <c r="L9" s="574">
        <v>0.25</v>
      </c>
      <c r="M9" s="575"/>
      <c r="N9" s="574">
        <v>0.25</v>
      </c>
      <c r="O9" s="575"/>
      <c r="P9" s="576">
        <f t="shared" si="0"/>
        <v>1</v>
      </c>
      <c r="Q9" s="577">
        <f t="shared" si="1"/>
        <v>0</v>
      </c>
      <c r="R9" s="560"/>
      <c r="S9" s="490" t="s">
        <v>2046</v>
      </c>
      <c r="T9" s="490" t="s">
        <v>2044</v>
      </c>
      <c r="U9" s="579" t="s">
        <v>1732</v>
      </c>
      <c r="V9" s="598" t="s">
        <v>2045</v>
      </c>
    </row>
    <row r="10" spans="1:22" ht="15.75" hidden="1" x14ac:dyDescent="0.25">
      <c r="A10" s="759"/>
      <c r="B10" s="757"/>
      <c r="C10" s="73"/>
      <c r="D10" s="73"/>
      <c r="E10" s="306"/>
      <c r="F10" s="306"/>
      <c r="G10" s="261"/>
      <c r="H10" s="333"/>
      <c r="I10" s="334"/>
      <c r="J10" s="333"/>
      <c r="K10" s="334"/>
      <c r="L10" s="333"/>
      <c r="M10" s="334"/>
      <c r="N10" s="333"/>
      <c r="O10" s="334"/>
      <c r="P10" s="368">
        <f t="shared" si="0"/>
        <v>0</v>
      </c>
      <c r="Q10" s="369">
        <f t="shared" si="1"/>
        <v>0</v>
      </c>
      <c r="R10" s="306"/>
      <c r="S10" s="306"/>
      <c r="T10" s="306"/>
      <c r="U10" s="306"/>
      <c r="V10" s="306"/>
    </row>
    <row r="11" spans="1:22" ht="15.75" hidden="1" x14ac:dyDescent="0.25">
      <c r="A11" s="759"/>
      <c r="B11" s="757"/>
      <c r="C11" s="73"/>
      <c r="D11" s="73"/>
      <c r="E11" s="306"/>
      <c r="F11" s="306"/>
      <c r="G11" s="261"/>
      <c r="H11" s="333"/>
      <c r="I11" s="334"/>
      <c r="J11" s="333"/>
      <c r="K11" s="334"/>
      <c r="L11" s="333"/>
      <c r="M11" s="334"/>
      <c r="N11" s="333"/>
      <c r="O11" s="334"/>
      <c r="P11" s="368">
        <f t="shared" si="0"/>
        <v>0</v>
      </c>
      <c r="Q11" s="369">
        <f t="shared" si="1"/>
        <v>0</v>
      </c>
      <c r="R11" s="306"/>
      <c r="S11" s="306"/>
      <c r="T11" s="306"/>
      <c r="U11" s="306"/>
      <c r="V11" s="306"/>
    </row>
    <row r="12" spans="1:22" ht="15.75" hidden="1" x14ac:dyDescent="0.25">
      <c r="A12" s="759"/>
      <c r="B12" s="758"/>
      <c r="C12" s="73"/>
      <c r="D12" s="73"/>
      <c r="E12" s="306"/>
      <c r="F12" s="306"/>
      <c r="G12" s="261"/>
      <c r="H12" s="333"/>
      <c r="I12" s="334"/>
      <c r="J12" s="333"/>
      <c r="K12" s="334"/>
      <c r="L12" s="333"/>
      <c r="M12" s="334"/>
      <c r="N12" s="333"/>
      <c r="O12" s="334"/>
      <c r="P12" s="368">
        <f t="shared" si="0"/>
        <v>0</v>
      </c>
      <c r="Q12" s="369">
        <f t="shared" si="1"/>
        <v>0</v>
      </c>
      <c r="R12" s="306"/>
      <c r="S12" s="306"/>
      <c r="T12" s="306"/>
      <c r="U12" s="306"/>
      <c r="V12" s="306"/>
    </row>
    <row r="13" spans="1:22" ht="15.75" hidden="1" x14ac:dyDescent="0.25">
      <c r="A13" s="757" t="s">
        <v>1512</v>
      </c>
      <c r="B13" s="756" t="s">
        <v>1513</v>
      </c>
      <c r="C13" s="73"/>
      <c r="D13" s="73"/>
      <c r="E13" s="292"/>
      <c r="F13" s="292"/>
      <c r="G13" s="292"/>
      <c r="H13" s="333"/>
      <c r="I13" s="334"/>
      <c r="J13" s="333"/>
      <c r="K13" s="334"/>
      <c r="L13" s="333"/>
      <c r="M13" s="334"/>
      <c r="N13" s="333"/>
      <c r="O13" s="334"/>
      <c r="P13" s="368">
        <f t="shared" si="0"/>
        <v>0</v>
      </c>
      <c r="Q13" s="369">
        <f t="shared" si="1"/>
        <v>0</v>
      </c>
      <c r="R13" s="306"/>
      <c r="S13" s="306"/>
      <c r="T13" s="306"/>
      <c r="U13" s="306"/>
      <c r="V13" s="306"/>
    </row>
    <row r="14" spans="1:22" ht="15.75" hidden="1" x14ac:dyDescent="0.25">
      <c r="A14" s="757"/>
      <c r="B14" s="757"/>
      <c r="C14" s="73"/>
      <c r="D14" s="73"/>
      <c r="E14" s="306"/>
      <c r="F14" s="306"/>
      <c r="G14" s="261"/>
      <c r="H14" s="333"/>
      <c r="I14" s="334"/>
      <c r="J14" s="333"/>
      <c r="K14" s="334"/>
      <c r="L14" s="333"/>
      <c r="M14" s="334"/>
      <c r="N14" s="333"/>
      <c r="O14" s="334"/>
      <c r="P14" s="368">
        <f t="shared" si="0"/>
        <v>0</v>
      </c>
      <c r="Q14" s="369">
        <f t="shared" si="1"/>
        <v>0</v>
      </c>
      <c r="R14" s="306"/>
      <c r="S14" s="306"/>
      <c r="T14" s="306"/>
      <c r="U14" s="306"/>
      <c r="V14" s="306"/>
    </row>
    <row r="15" spans="1:22" ht="15.75" hidden="1" x14ac:dyDescent="0.25">
      <c r="A15" s="757"/>
      <c r="B15" s="757"/>
      <c r="C15" s="73"/>
      <c r="D15" s="73"/>
      <c r="E15" s="306"/>
      <c r="F15" s="306"/>
      <c r="G15" s="261"/>
      <c r="H15" s="333"/>
      <c r="I15" s="334"/>
      <c r="J15" s="333"/>
      <c r="K15" s="334"/>
      <c r="L15" s="333"/>
      <c r="M15" s="334"/>
      <c r="N15" s="333"/>
      <c r="O15" s="334"/>
      <c r="P15" s="368">
        <f t="shared" si="0"/>
        <v>0</v>
      </c>
      <c r="Q15" s="369">
        <f t="shared" si="1"/>
        <v>0</v>
      </c>
      <c r="R15" s="306"/>
      <c r="S15" s="306"/>
      <c r="T15" s="306"/>
      <c r="U15" s="306"/>
      <c r="V15" s="306"/>
    </row>
    <row r="16" spans="1:22" ht="15.75" hidden="1" x14ac:dyDescent="0.25">
      <c r="A16" s="757"/>
      <c r="B16" s="757"/>
      <c r="C16" s="73"/>
      <c r="D16" s="73"/>
      <c r="E16" s="306"/>
      <c r="F16" s="306"/>
      <c r="G16" s="261"/>
      <c r="H16" s="333"/>
      <c r="I16" s="334"/>
      <c r="J16" s="333"/>
      <c r="K16" s="334"/>
      <c r="L16" s="333"/>
      <c r="M16" s="334"/>
      <c r="N16" s="333"/>
      <c r="O16" s="334"/>
      <c r="P16" s="368">
        <f t="shared" si="0"/>
        <v>0</v>
      </c>
      <c r="Q16" s="369">
        <f t="shared" si="1"/>
        <v>0</v>
      </c>
      <c r="R16" s="306"/>
      <c r="S16" s="306"/>
      <c r="T16" s="306"/>
      <c r="U16" s="306"/>
      <c r="V16" s="306"/>
    </row>
    <row r="17" spans="1:22" ht="15.75" hidden="1" x14ac:dyDescent="0.25">
      <c r="A17" s="757"/>
      <c r="B17" s="757"/>
      <c r="C17" s="73"/>
      <c r="D17" s="73"/>
      <c r="E17" s="306"/>
      <c r="F17" s="306"/>
      <c r="G17" s="261"/>
      <c r="H17" s="333"/>
      <c r="I17" s="334"/>
      <c r="J17" s="333"/>
      <c r="K17" s="334"/>
      <c r="L17" s="333"/>
      <c r="M17" s="334"/>
      <c r="N17" s="333"/>
      <c r="O17" s="334"/>
      <c r="P17" s="368">
        <f t="shared" si="0"/>
        <v>0</v>
      </c>
      <c r="Q17" s="369">
        <f t="shared" si="1"/>
        <v>0</v>
      </c>
      <c r="R17" s="306"/>
      <c r="S17" s="306"/>
      <c r="T17" s="306"/>
      <c r="U17" s="306"/>
      <c r="V17" s="306"/>
    </row>
    <row r="18" spans="1:22" ht="15.75" hidden="1" x14ac:dyDescent="0.25">
      <c r="A18" s="757"/>
      <c r="B18" s="757"/>
      <c r="C18" s="73"/>
      <c r="D18" s="73"/>
      <c r="E18" s="306"/>
      <c r="F18" s="306"/>
      <c r="G18" s="261"/>
      <c r="H18" s="333"/>
      <c r="I18" s="334"/>
      <c r="J18" s="333"/>
      <c r="K18" s="334"/>
      <c r="L18" s="333"/>
      <c r="M18" s="334"/>
      <c r="N18" s="333"/>
      <c r="O18" s="334"/>
      <c r="P18" s="368">
        <f t="shared" si="0"/>
        <v>0</v>
      </c>
      <c r="Q18" s="369">
        <f t="shared" si="1"/>
        <v>0</v>
      </c>
      <c r="R18" s="306"/>
      <c r="S18" s="306"/>
      <c r="T18" s="306"/>
      <c r="U18" s="306"/>
      <c r="V18" s="306"/>
    </row>
    <row r="19" spans="1:22" ht="15.75" hidden="1" x14ac:dyDescent="0.25">
      <c r="A19" s="758"/>
      <c r="B19" s="758"/>
      <c r="C19" s="73"/>
      <c r="D19" s="73"/>
      <c r="E19" s="306"/>
      <c r="F19" s="306"/>
      <c r="G19" s="261"/>
      <c r="H19" s="333"/>
      <c r="I19" s="334"/>
      <c r="J19" s="333"/>
      <c r="K19" s="334"/>
      <c r="L19" s="333"/>
      <c r="M19" s="334"/>
      <c r="N19" s="333"/>
      <c r="O19" s="334"/>
      <c r="P19" s="368">
        <f t="shared" si="0"/>
        <v>0</v>
      </c>
      <c r="Q19" s="369">
        <f t="shared" si="1"/>
        <v>0</v>
      </c>
      <c r="R19" s="306"/>
      <c r="S19" s="306"/>
      <c r="T19" s="306"/>
      <c r="U19" s="306"/>
      <c r="V19" s="306"/>
    </row>
    <row r="20" spans="1:22" ht="15.75" hidden="1" x14ac:dyDescent="0.25">
      <c r="A20" s="756" t="s">
        <v>1514</v>
      </c>
      <c r="B20" s="756" t="s">
        <v>1515</v>
      </c>
      <c r="C20" s="73"/>
      <c r="D20" s="73"/>
      <c r="E20" s="306"/>
      <c r="F20" s="306"/>
      <c r="G20" s="261"/>
      <c r="H20" s="333"/>
      <c r="I20" s="334"/>
      <c r="J20" s="333"/>
      <c r="K20" s="334"/>
      <c r="L20" s="333"/>
      <c r="M20" s="334"/>
      <c r="N20" s="333"/>
      <c r="O20" s="334"/>
      <c r="P20" s="368">
        <f t="shared" si="0"/>
        <v>0</v>
      </c>
      <c r="Q20" s="369">
        <f t="shared" si="1"/>
        <v>0</v>
      </c>
      <c r="R20" s="306"/>
      <c r="S20" s="306"/>
      <c r="T20" s="306"/>
      <c r="U20" s="306"/>
      <c r="V20" s="306"/>
    </row>
    <row r="21" spans="1:22" s="341" customFormat="1" ht="15.75" hidden="1" x14ac:dyDescent="0.25">
      <c r="A21" s="757"/>
      <c r="B21" s="757"/>
      <c r="C21" s="73"/>
      <c r="D21" s="73"/>
      <c r="E21" s="306"/>
      <c r="F21" s="306"/>
      <c r="G21" s="261"/>
      <c r="H21" s="333"/>
      <c r="I21" s="334"/>
      <c r="J21" s="333"/>
      <c r="K21" s="334"/>
      <c r="L21" s="333"/>
      <c r="M21" s="334"/>
      <c r="N21" s="333"/>
      <c r="O21" s="334"/>
      <c r="P21" s="368">
        <f t="shared" si="0"/>
        <v>0</v>
      </c>
      <c r="Q21" s="369">
        <f t="shared" si="1"/>
        <v>0</v>
      </c>
      <c r="R21" s="306"/>
      <c r="S21" s="306"/>
      <c r="T21" s="306"/>
      <c r="U21" s="306"/>
      <c r="V21" s="306"/>
    </row>
    <row r="22" spans="1:22" s="341" customFormat="1" ht="15.75" hidden="1" x14ac:dyDescent="0.25">
      <c r="A22" s="757"/>
      <c r="B22" s="757"/>
      <c r="C22" s="73"/>
      <c r="D22" s="73"/>
      <c r="E22" s="306"/>
      <c r="F22" s="306"/>
      <c r="G22" s="261"/>
      <c r="H22" s="333"/>
      <c r="I22" s="334"/>
      <c r="J22" s="333"/>
      <c r="K22" s="334"/>
      <c r="L22" s="333"/>
      <c r="M22" s="334"/>
      <c r="N22" s="333"/>
      <c r="O22" s="334"/>
      <c r="P22" s="368">
        <f t="shared" si="0"/>
        <v>0</v>
      </c>
      <c r="Q22" s="369">
        <f t="shared" si="1"/>
        <v>0</v>
      </c>
      <c r="R22" s="306"/>
      <c r="S22" s="306"/>
      <c r="T22" s="306"/>
      <c r="U22" s="306"/>
      <c r="V22" s="306"/>
    </row>
    <row r="23" spans="1:22" s="341" customFormat="1" ht="15.75" hidden="1" x14ac:dyDescent="0.25">
      <c r="A23" s="757"/>
      <c r="B23" s="757"/>
      <c r="C23" s="73"/>
      <c r="D23" s="73"/>
      <c r="E23" s="306"/>
      <c r="F23" s="306"/>
      <c r="G23" s="261"/>
      <c r="H23" s="333"/>
      <c r="I23" s="334"/>
      <c r="J23" s="333"/>
      <c r="K23" s="334"/>
      <c r="L23" s="333"/>
      <c r="M23" s="334"/>
      <c r="N23" s="333"/>
      <c r="O23" s="334"/>
      <c r="P23" s="368">
        <f t="shared" si="0"/>
        <v>0</v>
      </c>
      <c r="Q23" s="369">
        <f t="shared" si="1"/>
        <v>0</v>
      </c>
      <c r="R23" s="306"/>
      <c r="S23" s="306"/>
      <c r="T23" s="306"/>
      <c r="U23" s="306"/>
      <c r="V23" s="306"/>
    </row>
    <row r="24" spans="1:22" ht="15.75" hidden="1" x14ac:dyDescent="0.25">
      <c r="A24" s="757"/>
      <c r="B24" s="757"/>
      <c r="C24" s="73"/>
      <c r="D24" s="73"/>
      <c r="E24" s="306"/>
      <c r="F24" s="306"/>
      <c r="G24" s="261"/>
      <c r="H24" s="333"/>
      <c r="I24" s="334"/>
      <c r="J24" s="333"/>
      <c r="K24" s="334"/>
      <c r="L24" s="333"/>
      <c r="M24" s="334"/>
      <c r="N24" s="333"/>
      <c r="O24" s="334"/>
      <c r="P24" s="368">
        <f t="shared" si="0"/>
        <v>0</v>
      </c>
      <c r="Q24" s="369">
        <f t="shared" si="1"/>
        <v>0</v>
      </c>
      <c r="R24" s="306"/>
      <c r="S24" s="306"/>
      <c r="T24" s="306"/>
      <c r="U24" s="306"/>
      <c r="V24" s="306"/>
    </row>
    <row r="25" spans="1:22" ht="15.75" hidden="1" x14ac:dyDescent="0.25">
      <c r="A25" s="757"/>
      <c r="B25" s="757"/>
      <c r="C25" s="73"/>
      <c r="D25" s="73"/>
      <c r="E25" s="306"/>
      <c r="F25" s="306"/>
      <c r="G25" s="261"/>
      <c r="H25" s="333"/>
      <c r="I25" s="334"/>
      <c r="J25" s="333"/>
      <c r="K25" s="334"/>
      <c r="L25" s="333"/>
      <c r="M25" s="334"/>
      <c r="N25" s="333"/>
      <c r="O25" s="334"/>
      <c r="P25" s="368">
        <f t="shared" si="0"/>
        <v>0</v>
      </c>
      <c r="Q25" s="369">
        <f t="shared" si="1"/>
        <v>0</v>
      </c>
      <c r="R25" s="306"/>
      <c r="S25" s="306"/>
      <c r="T25" s="306"/>
      <c r="U25" s="306"/>
      <c r="V25" s="306"/>
    </row>
    <row r="26" spans="1:22" ht="15.75" hidden="1" x14ac:dyDescent="0.25">
      <c r="A26" s="758"/>
      <c r="B26" s="758"/>
      <c r="C26" s="73"/>
      <c r="D26" s="73"/>
      <c r="E26" s="306"/>
      <c r="F26" s="306"/>
      <c r="G26" s="261"/>
      <c r="H26" s="333"/>
      <c r="I26" s="334"/>
      <c r="J26" s="333"/>
      <c r="K26" s="334"/>
      <c r="L26" s="333"/>
      <c r="M26" s="334"/>
      <c r="N26" s="333"/>
      <c r="O26" s="334"/>
      <c r="P26" s="368">
        <f t="shared" si="0"/>
        <v>0</v>
      </c>
      <c r="Q26" s="369">
        <f t="shared" si="1"/>
        <v>0</v>
      </c>
      <c r="R26" s="306"/>
      <c r="S26" s="306"/>
      <c r="T26" s="306"/>
      <c r="U26" s="306"/>
      <c r="V26" s="306"/>
    </row>
    <row r="27" spans="1:22" ht="15.75" hidden="1" x14ac:dyDescent="0.25">
      <c r="A27" s="756" t="s">
        <v>1516</v>
      </c>
      <c r="B27" s="756" t="s">
        <v>1517</v>
      </c>
      <c r="C27" s="73"/>
      <c r="D27" s="73"/>
      <c r="E27" s="306"/>
      <c r="F27" s="306"/>
      <c r="G27" s="261"/>
      <c r="H27" s="333"/>
      <c r="I27" s="334"/>
      <c r="J27" s="333"/>
      <c r="K27" s="334"/>
      <c r="L27" s="333"/>
      <c r="M27" s="334"/>
      <c r="N27" s="333"/>
      <c r="O27" s="334"/>
      <c r="P27" s="368">
        <f t="shared" si="0"/>
        <v>0</v>
      </c>
      <c r="Q27" s="369">
        <f t="shared" si="1"/>
        <v>0</v>
      </c>
      <c r="R27" s="306"/>
      <c r="S27" s="306"/>
      <c r="T27" s="306"/>
      <c r="U27" s="306"/>
      <c r="V27" s="306"/>
    </row>
    <row r="28" spans="1:22" s="341" customFormat="1" ht="15.75" hidden="1" x14ac:dyDescent="0.25">
      <c r="A28" s="757"/>
      <c r="B28" s="757"/>
      <c r="C28" s="73"/>
      <c r="D28" s="73"/>
      <c r="E28" s="306"/>
      <c r="F28" s="306"/>
      <c r="G28" s="261"/>
      <c r="H28" s="333"/>
      <c r="I28" s="334"/>
      <c r="J28" s="333"/>
      <c r="K28" s="334"/>
      <c r="L28" s="333"/>
      <c r="M28" s="334"/>
      <c r="N28" s="333"/>
      <c r="O28" s="334"/>
      <c r="P28" s="368">
        <f t="shared" si="0"/>
        <v>0</v>
      </c>
      <c r="Q28" s="369">
        <f t="shared" si="1"/>
        <v>0</v>
      </c>
      <c r="R28" s="306"/>
      <c r="S28" s="306"/>
      <c r="T28" s="306"/>
      <c r="U28" s="306"/>
      <c r="V28" s="306"/>
    </row>
    <row r="29" spans="1:22" s="341" customFormat="1" ht="15.75" hidden="1" x14ac:dyDescent="0.25">
      <c r="A29" s="757"/>
      <c r="B29" s="757"/>
      <c r="C29" s="73"/>
      <c r="D29" s="73"/>
      <c r="E29" s="306"/>
      <c r="F29" s="306"/>
      <c r="G29" s="261"/>
      <c r="H29" s="333"/>
      <c r="I29" s="334"/>
      <c r="J29" s="333"/>
      <c r="K29" s="334"/>
      <c r="L29" s="333"/>
      <c r="M29" s="334"/>
      <c r="N29" s="333"/>
      <c r="O29" s="334"/>
      <c r="P29" s="368">
        <f t="shared" si="0"/>
        <v>0</v>
      </c>
      <c r="Q29" s="369">
        <f t="shared" si="1"/>
        <v>0</v>
      </c>
      <c r="R29" s="306"/>
      <c r="S29" s="306"/>
      <c r="T29" s="306"/>
      <c r="U29" s="306"/>
      <c r="V29" s="306"/>
    </row>
    <row r="30" spans="1:22" s="341" customFormat="1" ht="15.75" hidden="1" x14ac:dyDescent="0.25">
      <c r="A30" s="757"/>
      <c r="B30" s="757"/>
      <c r="C30" s="73"/>
      <c r="D30" s="73"/>
      <c r="E30" s="306"/>
      <c r="F30" s="306"/>
      <c r="G30" s="261"/>
      <c r="H30" s="333"/>
      <c r="I30" s="334"/>
      <c r="J30" s="333"/>
      <c r="K30" s="334"/>
      <c r="L30" s="333"/>
      <c r="M30" s="334"/>
      <c r="N30" s="333"/>
      <c r="O30" s="334"/>
      <c r="P30" s="368">
        <f t="shared" si="0"/>
        <v>0</v>
      </c>
      <c r="Q30" s="369">
        <f t="shared" si="1"/>
        <v>0</v>
      </c>
      <c r="R30" s="306"/>
      <c r="S30" s="306"/>
      <c r="T30" s="306"/>
      <c r="U30" s="306"/>
      <c r="V30" s="306"/>
    </row>
    <row r="31" spans="1:22" ht="15.75" hidden="1" x14ac:dyDescent="0.25">
      <c r="A31" s="757"/>
      <c r="B31" s="757"/>
      <c r="C31" s="73"/>
      <c r="D31" s="73"/>
      <c r="E31" s="306"/>
      <c r="F31" s="306"/>
      <c r="G31" s="261"/>
      <c r="H31" s="333"/>
      <c r="I31" s="334"/>
      <c r="J31" s="333"/>
      <c r="K31" s="334"/>
      <c r="L31" s="333"/>
      <c r="M31" s="334"/>
      <c r="N31" s="333"/>
      <c r="O31" s="334"/>
      <c r="P31" s="368">
        <f t="shared" si="0"/>
        <v>0</v>
      </c>
      <c r="Q31" s="369">
        <f t="shared" si="1"/>
        <v>0</v>
      </c>
      <c r="R31" s="306"/>
      <c r="S31" s="306"/>
      <c r="T31" s="306"/>
      <c r="U31" s="306"/>
      <c r="V31" s="306"/>
    </row>
    <row r="32" spans="1:22" ht="15.75" hidden="1" x14ac:dyDescent="0.25">
      <c r="A32" s="757"/>
      <c r="B32" s="757"/>
      <c r="C32" s="73"/>
      <c r="D32" s="73"/>
      <c r="E32" s="306"/>
      <c r="F32" s="306"/>
      <c r="G32" s="261"/>
      <c r="H32" s="333"/>
      <c r="I32" s="334"/>
      <c r="J32" s="333"/>
      <c r="K32" s="334"/>
      <c r="L32" s="333"/>
      <c r="M32" s="334"/>
      <c r="N32" s="333"/>
      <c r="O32" s="334"/>
      <c r="P32" s="368">
        <f t="shared" si="0"/>
        <v>0</v>
      </c>
      <c r="Q32" s="369">
        <f t="shared" si="1"/>
        <v>0</v>
      </c>
      <c r="R32" s="306"/>
      <c r="S32" s="306"/>
      <c r="T32" s="306"/>
      <c r="U32" s="306"/>
      <c r="V32" s="306"/>
    </row>
    <row r="33" spans="1:22" ht="15.75" hidden="1" x14ac:dyDescent="0.25">
      <c r="A33" s="758"/>
      <c r="B33" s="758"/>
      <c r="C33" s="73"/>
      <c r="D33" s="73"/>
      <c r="E33" s="306"/>
      <c r="F33" s="306"/>
      <c r="G33" s="261"/>
      <c r="H33" s="333"/>
      <c r="I33" s="334"/>
      <c r="J33" s="333"/>
      <c r="K33" s="334"/>
      <c r="L33" s="333"/>
      <c r="M33" s="334"/>
      <c r="N33" s="333"/>
      <c r="O33" s="334"/>
      <c r="P33" s="368">
        <f t="shared" si="0"/>
        <v>0</v>
      </c>
      <c r="Q33" s="369">
        <f t="shared" si="1"/>
        <v>0</v>
      </c>
      <c r="R33" s="306"/>
      <c r="S33" s="306"/>
      <c r="T33" s="306"/>
      <c r="U33" s="306"/>
      <c r="V33" s="306"/>
    </row>
    <row r="34" spans="1:22" ht="15.6" customHeight="1" x14ac:dyDescent="0.25">
      <c r="A34" s="275"/>
      <c r="B34" s="276"/>
      <c r="C34" s="275" t="s">
        <v>1518</v>
      </c>
      <c r="D34" s="276"/>
      <c r="E34" s="276"/>
      <c r="F34" s="276"/>
      <c r="G34" s="277"/>
      <c r="H34" s="266">
        <f t="shared" ref="H34:P34" si="2">SUM(H7:I33)</f>
        <v>0.75</v>
      </c>
      <c r="I34" s="266">
        <f t="shared" si="2"/>
        <v>0.75</v>
      </c>
      <c r="J34" s="266">
        <f t="shared" si="2"/>
        <v>0.75</v>
      </c>
      <c r="K34" s="266">
        <f t="shared" si="2"/>
        <v>0.75</v>
      </c>
      <c r="L34" s="266">
        <f t="shared" si="2"/>
        <v>0.75</v>
      </c>
      <c r="M34" s="266">
        <f t="shared" si="2"/>
        <v>0.75</v>
      </c>
      <c r="N34" s="266">
        <f t="shared" si="2"/>
        <v>0.75</v>
      </c>
      <c r="O34" s="266">
        <f t="shared" si="2"/>
        <v>3</v>
      </c>
      <c r="P34" s="266">
        <f t="shared" si="2"/>
        <v>3</v>
      </c>
      <c r="Q34" s="266">
        <f>SUM(Q7:R33)</f>
        <v>0</v>
      </c>
      <c r="R34" s="249"/>
      <c r="S34" s="249"/>
      <c r="T34" s="249"/>
      <c r="U34" s="249"/>
      <c r="V34" s="249"/>
    </row>
    <row r="38" spans="1:22" x14ac:dyDescent="0.25">
      <c r="A38" s="423"/>
      <c r="B38" s="423"/>
      <c r="C38" s="423"/>
      <c r="E38" s="423"/>
      <c r="F38" s="423"/>
      <c r="G38" s="423"/>
      <c r="H38" s="423"/>
      <c r="J38" s="423"/>
      <c r="L38" s="423"/>
      <c r="N38" s="423"/>
      <c r="P38" s="423"/>
      <c r="R38" s="423"/>
      <c r="S38" s="423"/>
      <c r="T38" s="423"/>
      <c r="U38" s="423"/>
      <c r="V38" s="423"/>
    </row>
    <row r="39" spans="1:22" x14ac:dyDescent="0.25">
      <c r="A39" s="423"/>
      <c r="B39" s="423"/>
      <c r="C39" s="423"/>
      <c r="E39" s="423"/>
      <c r="F39" s="423"/>
      <c r="G39" s="423"/>
      <c r="H39" s="423"/>
      <c r="J39" s="423"/>
      <c r="L39" s="423"/>
      <c r="N39" s="423"/>
      <c r="P39" s="423"/>
      <c r="R39" s="423"/>
      <c r="S39" s="423"/>
      <c r="T39" s="423"/>
      <c r="U39" s="423"/>
      <c r="V39" s="423"/>
    </row>
    <row r="40" spans="1:22" x14ac:dyDescent="0.25">
      <c r="A40" s="423"/>
      <c r="B40" s="423"/>
      <c r="C40" s="423"/>
      <c r="E40" s="423"/>
      <c r="F40" s="423"/>
      <c r="G40" s="423"/>
      <c r="H40" s="423"/>
      <c r="J40" s="423"/>
      <c r="L40" s="423"/>
      <c r="N40" s="423"/>
      <c r="P40" s="423"/>
      <c r="R40" s="423"/>
      <c r="S40" s="423"/>
      <c r="T40" s="423"/>
      <c r="U40" s="423"/>
      <c r="V40" s="423"/>
    </row>
    <row r="41" spans="1:22" x14ac:dyDescent="0.25">
      <c r="A41" s="423"/>
      <c r="B41" s="423"/>
      <c r="C41" s="423"/>
      <c r="E41" s="423"/>
      <c r="F41" s="423"/>
      <c r="G41" s="423"/>
      <c r="H41" s="423"/>
      <c r="J41" s="423"/>
      <c r="L41" s="423"/>
      <c r="N41" s="423"/>
      <c r="P41" s="423"/>
      <c r="R41" s="423"/>
      <c r="S41" s="423"/>
      <c r="T41" s="423"/>
      <c r="U41" s="423"/>
      <c r="V41" s="423"/>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27:C33">
      <formula1>$E$1</formula1>
    </dataValidation>
    <dataValidation type="list" allowBlank="1" showInputMessage="1" showErrorMessage="1" sqref="C7:C12">
      <formula1>$B$1</formula1>
    </dataValidation>
    <dataValidation type="list" allowBlank="1" showInputMessage="1" showErrorMessage="1" sqref="C13:C19">
      <formula1>$C$1</formula1>
    </dataValidation>
    <dataValidation type="list" allowBlank="1" showInputMessage="1" showErrorMessage="1" sqref="C20:C26">
      <formula1>$D$1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8" sqref="C8"/>
    </sheetView>
  </sheetViews>
  <sheetFormatPr baseColWidth="10" defaultColWidth="11.42578125" defaultRowHeight="15" x14ac:dyDescent="0.25"/>
  <cols>
    <col min="1" max="2" width="21.7109375" customWidth="1"/>
    <col min="3" max="3" width="27.42578125" customWidth="1"/>
    <col min="4" max="4" width="27.42578125" style="423"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1" ht="18.75" x14ac:dyDescent="0.25">
      <c r="A1" s="423"/>
      <c r="B1" s="267"/>
      <c r="C1" s="462" t="s">
        <v>1519</v>
      </c>
      <c r="D1" s="462"/>
      <c r="E1" s="267"/>
      <c r="F1" s="267"/>
      <c r="G1" s="267"/>
      <c r="H1" s="267" t="s">
        <v>1520</v>
      </c>
      <c r="J1" s="423"/>
      <c r="K1" s="267"/>
      <c r="L1" s="267"/>
      <c r="M1" s="267"/>
      <c r="N1" s="267"/>
      <c r="O1" s="267"/>
      <c r="P1" s="267"/>
      <c r="Q1" s="267"/>
      <c r="R1" s="267"/>
      <c r="S1" s="267"/>
      <c r="T1" s="267"/>
      <c r="U1" s="267"/>
    </row>
    <row r="2" spans="1:21" ht="18.75" x14ac:dyDescent="0.25">
      <c r="A2" s="254" t="s">
        <v>1454</v>
      </c>
      <c r="B2" s="267"/>
      <c r="C2" s="267"/>
      <c r="D2" s="267"/>
      <c r="E2" s="267"/>
      <c r="F2" s="267"/>
      <c r="G2" s="267"/>
      <c r="H2" s="267"/>
      <c r="J2" s="423"/>
      <c r="K2" s="267"/>
      <c r="L2" s="267"/>
      <c r="M2" s="267"/>
      <c r="N2" s="267"/>
      <c r="O2" s="267"/>
      <c r="P2" s="267"/>
      <c r="Q2" s="267"/>
      <c r="R2" s="267"/>
      <c r="S2" s="267"/>
      <c r="T2" s="267"/>
      <c r="U2" s="267"/>
    </row>
    <row r="3" spans="1:21" x14ac:dyDescent="0.25">
      <c r="A3" s="772" t="s">
        <v>1521</v>
      </c>
      <c r="B3" s="772"/>
      <c r="C3" s="772"/>
      <c r="D3" s="772"/>
      <c r="E3" s="772"/>
      <c r="F3" s="772"/>
      <c r="G3" s="772"/>
      <c r="H3" s="772"/>
      <c r="I3" s="772"/>
      <c r="J3" s="772"/>
      <c r="K3" s="772"/>
      <c r="L3" s="772"/>
      <c r="M3" s="772"/>
      <c r="N3" s="772"/>
      <c r="O3" s="772"/>
      <c r="P3" s="772"/>
      <c r="Q3" s="772"/>
      <c r="R3" s="772"/>
      <c r="S3" s="772"/>
      <c r="T3" s="772"/>
      <c r="U3" s="772"/>
    </row>
    <row r="4" spans="1:21" ht="1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1361</v>
      </c>
      <c r="S4" s="736" t="s">
        <v>1362</v>
      </c>
      <c r="T4" s="736" t="s">
        <v>1363</v>
      </c>
      <c r="U4" s="733" t="s">
        <v>1364</v>
      </c>
    </row>
    <row r="5" spans="1:21"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4"/>
    </row>
    <row r="6" spans="1:21"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5"/>
    </row>
    <row r="7" spans="1:21" s="341" customFormat="1" ht="15.75" x14ac:dyDescent="0.25">
      <c r="A7" s="405"/>
      <c r="B7" s="406"/>
      <c r="C7" s="407"/>
      <c r="D7" s="407"/>
      <c r="E7" s="407"/>
      <c r="F7" s="408"/>
      <c r="G7" s="407"/>
      <c r="H7" s="409"/>
      <c r="I7" s="409"/>
      <c r="J7" s="409"/>
      <c r="K7" s="409"/>
      <c r="L7" s="409"/>
      <c r="M7" s="409"/>
      <c r="N7" s="409"/>
      <c r="O7" s="409"/>
      <c r="P7" s="409"/>
      <c r="Q7" s="409"/>
      <c r="R7" s="410"/>
      <c r="S7" s="410"/>
      <c r="T7" s="410"/>
      <c r="U7" s="411"/>
    </row>
    <row r="8" spans="1:21" ht="15.75" customHeight="1" x14ac:dyDescent="0.25">
      <c r="A8" s="773" t="s">
        <v>1521</v>
      </c>
      <c r="B8" s="773" t="s">
        <v>1522</v>
      </c>
      <c r="C8" s="479"/>
      <c r="D8" s="479"/>
      <c r="E8" s="479"/>
      <c r="F8" s="479"/>
      <c r="G8" s="264"/>
      <c r="H8" s="264"/>
      <c r="I8" s="335"/>
      <c r="J8" s="264"/>
      <c r="K8" s="335"/>
      <c r="L8" s="264"/>
      <c r="M8" s="335"/>
      <c r="N8" s="264"/>
      <c r="O8" s="335"/>
      <c r="P8" s="370">
        <f t="shared" ref="P8:Q8" si="0">H8+J8+L8+N8</f>
        <v>0</v>
      </c>
      <c r="Q8" s="371">
        <f t="shared" si="0"/>
        <v>0</v>
      </c>
      <c r="R8" s="264"/>
      <c r="S8" s="264"/>
      <c r="T8" s="264"/>
      <c r="U8" s="264"/>
    </row>
    <row r="9" spans="1:21" ht="15.75" x14ac:dyDescent="0.25">
      <c r="A9" s="774"/>
      <c r="B9" s="774"/>
      <c r="C9" s="479"/>
      <c r="D9" s="479"/>
      <c r="E9" s="479"/>
      <c r="F9" s="479"/>
      <c r="G9" s="264"/>
      <c r="H9" s="264"/>
      <c r="I9" s="335"/>
      <c r="J9" s="264"/>
      <c r="K9" s="335"/>
      <c r="L9" s="264"/>
      <c r="M9" s="335"/>
      <c r="N9" s="264"/>
      <c r="O9" s="335"/>
      <c r="P9" s="370">
        <f t="shared" ref="P9:P20" si="1">H9+J9+L9+N9</f>
        <v>0</v>
      </c>
      <c r="Q9" s="371">
        <f t="shared" ref="Q9:Q20" si="2">I9+K9+M9+O9</f>
        <v>0</v>
      </c>
      <c r="R9" s="264"/>
      <c r="S9" s="264"/>
      <c r="T9" s="264"/>
      <c r="U9" s="264"/>
    </row>
    <row r="10" spans="1:21" ht="15.75" x14ac:dyDescent="0.25">
      <c r="A10" s="774"/>
      <c r="B10" s="774"/>
      <c r="C10" s="479"/>
      <c r="D10" s="479"/>
      <c r="E10" s="479"/>
      <c r="F10" s="479"/>
      <c r="G10" s="264"/>
      <c r="H10" s="264"/>
      <c r="I10" s="335"/>
      <c r="J10" s="264"/>
      <c r="K10" s="335"/>
      <c r="L10" s="264"/>
      <c r="M10" s="335"/>
      <c r="N10" s="264"/>
      <c r="O10" s="335"/>
      <c r="P10" s="370">
        <f t="shared" si="1"/>
        <v>0</v>
      </c>
      <c r="Q10" s="371">
        <f t="shared" si="2"/>
        <v>0</v>
      </c>
      <c r="R10" s="264"/>
      <c r="S10" s="264"/>
      <c r="T10" s="264"/>
      <c r="U10" s="264"/>
    </row>
    <row r="11" spans="1:21" ht="15.75" x14ac:dyDescent="0.25">
      <c r="A11" s="774"/>
      <c r="B11" s="774"/>
      <c r="C11" s="479"/>
      <c r="D11" s="479"/>
      <c r="E11" s="479"/>
      <c r="F11" s="479"/>
      <c r="G11" s="264"/>
      <c r="H11" s="264"/>
      <c r="I11" s="335"/>
      <c r="J11" s="264"/>
      <c r="K11" s="335"/>
      <c r="L11" s="264"/>
      <c r="M11" s="335"/>
      <c r="N11" s="264"/>
      <c r="O11" s="335"/>
      <c r="P11" s="370">
        <f t="shared" si="1"/>
        <v>0</v>
      </c>
      <c r="Q11" s="371">
        <f t="shared" si="2"/>
        <v>0</v>
      </c>
      <c r="R11" s="264"/>
      <c r="S11" s="264"/>
      <c r="T11" s="264"/>
      <c r="U11" s="264"/>
    </row>
    <row r="12" spans="1:21" ht="15.75" x14ac:dyDescent="0.25">
      <c r="A12" s="774"/>
      <c r="B12" s="774"/>
      <c r="C12" s="479"/>
      <c r="D12" s="479"/>
      <c r="E12" s="479"/>
      <c r="F12" s="479"/>
      <c r="G12" s="264"/>
      <c r="H12" s="264"/>
      <c r="I12" s="335"/>
      <c r="J12" s="264"/>
      <c r="K12" s="335"/>
      <c r="L12" s="264"/>
      <c r="M12" s="335"/>
      <c r="N12" s="264"/>
      <c r="O12" s="335"/>
      <c r="P12" s="370">
        <f t="shared" si="1"/>
        <v>0</v>
      </c>
      <c r="Q12" s="371">
        <f t="shared" si="2"/>
        <v>0</v>
      </c>
      <c r="R12" s="264"/>
      <c r="S12" s="264"/>
      <c r="T12" s="264"/>
      <c r="U12" s="264"/>
    </row>
    <row r="13" spans="1:21" s="341" customFormat="1" ht="15.75" x14ac:dyDescent="0.25">
      <c r="A13" s="774"/>
      <c r="B13" s="774"/>
      <c r="C13" s="479"/>
      <c r="D13" s="479"/>
      <c r="E13" s="479"/>
      <c r="F13" s="479"/>
      <c r="G13" s="264"/>
      <c r="H13" s="264"/>
      <c r="I13" s="335"/>
      <c r="J13" s="264"/>
      <c r="K13" s="335"/>
      <c r="L13" s="264"/>
      <c r="M13" s="335"/>
      <c r="N13" s="264"/>
      <c r="O13" s="335"/>
      <c r="P13" s="370">
        <f t="shared" ref="P13" si="3">H13+J13+L13+N13</f>
        <v>0</v>
      </c>
      <c r="Q13" s="371">
        <f t="shared" ref="Q13" si="4">I13+K13+M13+O13</f>
        <v>0</v>
      </c>
      <c r="R13" s="264"/>
      <c r="S13" s="264"/>
      <c r="T13" s="264"/>
      <c r="U13" s="264"/>
    </row>
    <row r="14" spans="1:21" ht="15.75" x14ac:dyDescent="0.25">
      <c r="A14" s="774"/>
      <c r="B14" s="774"/>
      <c r="C14" s="479"/>
      <c r="D14" s="479"/>
      <c r="E14" s="479"/>
      <c r="F14" s="479"/>
      <c r="G14" s="264"/>
      <c r="H14" s="264"/>
      <c r="I14" s="335"/>
      <c r="J14" s="264"/>
      <c r="K14" s="335"/>
      <c r="L14" s="264"/>
      <c r="M14" s="335"/>
      <c r="N14" s="264"/>
      <c r="O14" s="335"/>
      <c r="P14" s="370">
        <f t="shared" si="1"/>
        <v>0</v>
      </c>
      <c r="Q14" s="371">
        <f t="shared" si="2"/>
        <v>0</v>
      </c>
      <c r="R14" s="264"/>
      <c r="S14" s="264"/>
      <c r="T14" s="264"/>
      <c r="U14" s="336"/>
    </row>
    <row r="15" spans="1:21" ht="15.75" customHeight="1" x14ac:dyDescent="0.25">
      <c r="A15" s="774"/>
      <c r="B15" s="774"/>
      <c r="C15" s="479"/>
      <c r="D15" s="479"/>
      <c r="E15" s="479"/>
      <c r="F15" s="479"/>
      <c r="G15" s="264"/>
      <c r="H15" s="264"/>
      <c r="I15" s="335"/>
      <c r="J15" s="264"/>
      <c r="K15" s="335"/>
      <c r="L15" s="337"/>
      <c r="M15" s="335"/>
      <c r="N15" s="264"/>
      <c r="O15" s="335"/>
      <c r="P15" s="370">
        <f t="shared" si="1"/>
        <v>0</v>
      </c>
      <c r="Q15" s="371">
        <f t="shared" si="2"/>
        <v>0</v>
      </c>
      <c r="R15" s="264"/>
      <c r="S15" s="264"/>
      <c r="T15" s="264"/>
      <c r="U15" s="264"/>
    </row>
    <row r="16" spans="1:21" ht="15.75" x14ac:dyDescent="0.25">
      <c r="A16" s="774"/>
      <c r="B16" s="774"/>
      <c r="C16" s="479"/>
      <c r="D16" s="479"/>
      <c r="E16" s="479"/>
      <c r="F16" s="479"/>
      <c r="G16" s="264"/>
      <c r="H16" s="264"/>
      <c r="I16" s="335"/>
      <c r="J16" s="264"/>
      <c r="K16" s="335"/>
      <c r="L16" s="337"/>
      <c r="M16" s="335"/>
      <c r="N16" s="264"/>
      <c r="O16" s="335"/>
      <c r="P16" s="370">
        <f t="shared" si="1"/>
        <v>0</v>
      </c>
      <c r="Q16" s="371">
        <f t="shared" si="2"/>
        <v>0</v>
      </c>
      <c r="R16" s="264"/>
      <c r="S16" s="264"/>
      <c r="T16" s="264"/>
      <c r="U16" s="264"/>
    </row>
    <row r="17" spans="1:21" ht="15.75" x14ac:dyDescent="0.25">
      <c r="A17" s="774"/>
      <c r="B17" s="774"/>
      <c r="C17" s="479"/>
      <c r="D17" s="479"/>
      <c r="E17" s="479"/>
      <c r="F17" s="479"/>
      <c r="G17" s="264"/>
      <c r="H17" s="264"/>
      <c r="I17" s="335"/>
      <c r="J17" s="264"/>
      <c r="K17" s="335"/>
      <c r="L17" s="337"/>
      <c r="M17" s="335"/>
      <c r="N17" s="264"/>
      <c r="O17" s="335"/>
      <c r="P17" s="370">
        <f t="shared" si="1"/>
        <v>0</v>
      </c>
      <c r="Q17" s="371">
        <f t="shared" si="2"/>
        <v>0</v>
      </c>
      <c r="R17" s="264"/>
      <c r="S17" s="264"/>
      <c r="T17" s="264"/>
      <c r="U17" s="264"/>
    </row>
    <row r="18" spans="1:21" ht="15.75" x14ac:dyDescent="0.25">
      <c r="A18" s="774"/>
      <c r="B18" s="774"/>
      <c r="C18" s="479"/>
      <c r="D18" s="479"/>
      <c r="E18" s="479"/>
      <c r="F18" s="479"/>
      <c r="G18" s="264"/>
      <c r="H18" s="264"/>
      <c r="I18" s="335"/>
      <c r="J18" s="264"/>
      <c r="K18" s="335"/>
      <c r="L18" s="337"/>
      <c r="M18" s="335"/>
      <c r="N18" s="264"/>
      <c r="O18" s="335"/>
      <c r="P18" s="370">
        <f t="shared" si="1"/>
        <v>0</v>
      </c>
      <c r="Q18" s="371">
        <f t="shared" si="2"/>
        <v>0</v>
      </c>
      <c r="R18" s="264"/>
      <c r="S18" s="264"/>
      <c r="T18" s="264"/>
      <c r="U18" s="264"/>
    </row>
    <row r="19" spans="1:21" ht="15.75" x14ac:dyDescent="0.25">
      <c r="A19" s="774"/>
      <c r="B19" s="774"/>
      <c r="C19" s="479"/>
      <c r="D19" s="479"/>
      <c r="E19" s="479"/>
      <c r="F19" s="479"/>
      <c r="G19" s="264"/>
      <c r="H19" s="264"/>
      <c r="I19" s="335"/>
      <c r="J19" s="264"/>
      <c r="K19" s="335"/>
      <c r="L19" s="264"/>
      <c r="M19" s="335"/>
      <c r="N19" s="264"/>
      <c r="O19" s="335"/>
      <c r="P19" s="370">
        <f t="shared" si="1"/>
        <v>0</v>
      </c>
      <c r="Q19" s="371">
        <f t="shared" si="2"/>
        <v>0</v>
      </c>
      <c r="R19" s="264"/>
      <c r="S19" s="264"/>
      <c r="T19" s="264"/>
      <c r="U19" s="338"/>
    </row>
    <row r="20" spans="1:21" ht="15.75" x14ac:dyDescent="0.25">
      <c r="A20" s="775"/>
      <c r="B20" s="775"/>
      <c r="C20" s="479"/>
      <c r="D20" s="479"/>
      <c r="E20" s="479"/>
      <c r="F20" s="479"/>
      <c r="G20" s="264"/>
      <c r="H20" s="264"/>
      <c r="I20" s="335"/>
      <c r="J20" s="264"/>
      <c r="K20" s="335"/>
      <c r="L20" s="264"/>
      <c r="M20" s="335"/>
      <c r="N20" s="264"/>
      <c r="O20" s="335"/>
      <c r="P20" s="370">
        <f t="shared" si="1"/>
        <v>0</v>
      </c>
      <c r="Q20" s="371">
        <f t="shared" si="2"/>
        <v>0</v>
      </c>
      <c r="R20" s="264"/>
      <c r="S20" s="264"/>
      <c r="T20" s="264"/>
      <c r="U20" s="264"/>
    </row>
    <row r="21" spans="1:21" ht="15.75" x14ac:dyDescent="0.25">
      <c r="A21" s="275"/>
      <c r="B21" s="276"/>
      <c r="C21" s="275" t="s">
        <v>1523</v>
      </c>
      <c r="D21" s="276"/>
      <c r="E21" s="276"/>
      <c r="F21" s="276"/>
      <c r="G21" s="277"/>
      <c r="H21" s="265">
        <f t="shared" ref="H21:Q21" si="5">SUM(H8:H20)</f>
        <v>0</v>
      </c>
      <c r="I21" s="266">
        <f t="shared" si="5"/>
        <v>0</v>
      </c>
      <c r="J21" s="265">
        <f t="shared" si="5"/>
        <v>0</v>
      </c>
      <c r="K21" s="266">
        <f t="shared" si="5"/>
        <v>0</v>
      </c>
      <c r="L21" s="265">
        <f t="shared" si="5"/>
        <v>0</v>
      </c>
      <c r="M21" s="266">
        <f t="shared" si="5"/>
        <v>0</v>
      </c>
      <c r="N21" s="265">
        <f t="shared" si="5"/>
        <v>0</v>
      </c>
      <c r="O21" s="266">
        <f t="shared" si="5"/>
        <v>0</v>
      </c>
      <c r="P21" s="266">
        <f t="shared" si="5"/>
        <v>0</v>
      </c>
      <c r="Q21" s="266">
        <f t="shared" si="5"/>
        <v>0</v>
      </c>
      <c r="R21" s="248"/>
      <c r="S21" s="248"/>
      <c r="T21" s="248"/>
      <c r="U21" s="248"/>
    </row>
    <row r="27" spans="1:21" x14ac:dyDescent="0.25">
      <c r="A27" s="423"/>
      <c r="B27" s="423"/>
      <c r="C27" s="423"/>
      <c r="E27" s="423"/>
      <c r="F27" s="423"/>
      <c r="G27" s="423"/>
      <c r="H27" s="423"/>
      <c r="I27" s="423"/>
      <c r="J27" s="423"/>
      <c r="K27" s="423"/>
      <c r="L27" s="423"/>
      <c r="M27" s="423"/>
      <c r="N27" s="423"/>
      <c r="O27" s="423"/>
      <c r="P27" s="423"/>
      <c r="Q27" s="423"/>
      <c r="R27" s="423"/>
      <c r="S27" s="423"/>
      <c r="T27" s="423"/>
      <c r="U27" s="423"/>
    </row>
    <row r="28" spans="1:21" x14ac:dyDescent="0.25">
      <c r="A28" s="423"/>
      <c r="B28" s="423"/>
      <c r="C28" s="423"/>
      <c r="E28" s="423"/>
      <c r="F28" s="423"/>
      <c r="G28" s="423"/>
      <c r="H28" s="423"/>
      <c r="I28" s="423"/>
      <c r="J28" s="423"/>
      <c r="K28" s="423"/>
      <c r="L28" s="423"/>
      <c r="M28" s="423"/>
      <c r="N28" s="423"/>
      <c r="O28" s="423"/>
      <c r="P28" s="423"/>
      <c r="Q28" s="423"/>
      <c r="R28" s="423"/>
      <c r="S28" s="423"/>
      <c r="T28" s="423"/>
      <c r="U28" s="423"/>
    </row>
    <row r="29" spans="1:21" x14ac:dyDescent="0.25">
      <c r="A29" s="423"/>
      <c r="B29" s="423"/>
      <c r="C29" s="423"/>
      <c r="E29" s="423"/>
      <c r="F29" s="423"/>
      <c r="G29" s="423"/>
      <c r="H29" s="423"/>
      <c r="I29" s="423"/>
      <c r="J29" s="423"/>
      <c r="K29" s="423"/>
      <c r="L29" s="423"/>
      <c r="M29" s="423"/>
      <c r="N29" s="423"/>
      <c r="O29" s="423"/>
      <c r="P29" s="423"/>
      <c r="Q29" s="423"/>
      <c r="R29" s="423"/>
      <c r="S29" s="423"/>
      <c r="T29" s="423"/>
      <c r="U29" s="423"/>
    </row>
    <row r="30" spans="1:21" x14ac:dyDescent="0.25">
      <c r="A30" s="423"/>
      <c r="B30" s="423"/>
      <c r="C30" s="423"/>
      <c r="E30" s="423"/>
      <c r="F30" s="423"/>
      <c r="G30" s="423"/>
      <c r="H30" s="423"/>
      <c r="I30" s="423"/>
      <c r="J30" s="423"/>
      <c r="K30" s="423"/>
      <c r="L30" s="423"/>
      <c r="M30" s="423"/>
      <c r="N30" s="423"/>
      <c r="O30" s="423"/>
      <c r="P30" s="423"/>
      <c r="Q30" s="423"/>
      <c r="R30" s="423"/>
      <c r="S30" s="423"/>
      <c r="T30" s="423"/>
      <c r="U30" s="423"/>
    </row>
    <row r="31" spans="1:21" x14ac:dyDescent="0.25">
      <c r="A31" s="423"/>
      <c r="B31" s="423"/>
      <c r="C31" s="423"/>
      <c r="E31" s="423"/>
      <c r="F31" s="423"/>
      <c r="G31" s="423"/>
      <c r="H31" s="423"/>
      <c r="I31" s="423"/>
      <c r="J31" s="423"/>
      <c r="K31" s="423"/>
      <c r="L31" s="423"/>
      <c r="M31" s="423"/>
      <c r="N31" s="423"/>
      <c r="O31" s="423"/>
      <c r="P31" s="423"/>
      <c r="Q31" s="423"/>
      <c r="R31" s="423"/>
      <c r="S31" s="423"/>
      <c r="T31" s="423"/>
      <c r="U31" s="423"/>
    </row>
    <row r="32" spans="1:21" x14ac:dyDescent="0.25">
      <c r="A32" s="423"/>
      <c r="B32" s="423"/>
      <c r="C32" s="423"/>
      <c r="E32" s="423"/>
      <c r="F32" s="423"/>
      <c r="G32" s="423"/>
      <c r="H32" s="423"/>
      <c r="I32" s="423"/>
      <c r="J32" s="423"/>
      <c r="K32" s="423"/>
      <c r="L32" s="423"/>
      <c r="M32" s="423"/>
      <c r="N32" s="423"/>
      <c r="O32" s="423"/>
      <c r="P32" s="423"/>
      <c r="Q32" s="423"/>
      <c r="R32" s="423"/>
      <c r="S32" s="423"/>
      <c r="T32" s="423"/>
      <c r="U32" s="423"/>
    </row>
    <row r="33" spans="9:17" x14ac:dyDescent="0.25">
      <c r="I33" s="423"/>
      <c r="J33" s="423"/>
      <c r="K33" s="423"/>
      <c r="L33" s="423"/>
      <c r="M33" s="423"/>
      <c r="N33" s="423"/>
      <c r="O33" s="423"/>
      <c r="P33" s="423"/>
      <c r="Q33" s="423"/>
    </row>
    <row r="34" spans="9:17" x14ac:dyDescent="0.25">
      <c r="I34" s="423"/>
      <c r="J34" s="423"/>
      <c r="K34" s="423"/>
      <c r="L34" s="423"/>
      <c r="M34" s="423"/>
      <c r="N34" s="423"/>
      <c r="O34" s="423"/>
      <c r="P34" s="423"/>
      <c r="Q34" s="423"/>
    </row>
    <row r="35" spans="9:17" x14ac:dyDescent="0.25">
      <c r="I35" s="423"/>
      <c r="J35" s="423"/>
      <c r="K35" s="423"/>
      <c r="L35" s="423"/>
      <c r="M35" s="423"/>
      <c r="N35" s="423"/>
      <c r="O35" s="423"/>
      <c r="P35" s="423"/>
      <c r="Q35" s="423"/>
    </row>
    <row r="36" spans="9:17" x14ac:dyDescent="0.25">
      <c r="I36" s="423"/>
      <c r="J36" s="423"/>
      <c r="K36" s="423"/>
      <c r="L36" s="423"/>
      <c r="M36" s="423"/>
      <c r="N36" s="423"/>
      <c r="O36" s="423"/>
      <c r="P36" s="423"/>
      <c r="Q36" s="423"/>
    </row>
    <row r="37" spans="9:17" x14ac:dyDescent="0.25">
      <c r="I37" s="423"/>
      <c r="J37" s="423"/>
      <c r="K37" s="423"/>
      <c r="L37" s="423"/>
      <c r="M37" s="423"/>
      <c r="N37" s="423"/>
      <c r="O37" s="423"/>
      <c r="P37" s="423"/>
      <c r="Q37" s="423"/>
    </row>
    <row r="38" spans="9:17" x14ac:dyDescent="0.25">
      <c r="I38" s="423"/>
      <c r="J38" s="423"/>
      <c r="K38" s="423"/>
      <c r="L38" s="423"/>
      <c r="M38" s="423"/>
      <c r="N38" s="423"/>
      <c r="O38" s="423"/>
      <c r="P38" s="423"/>
      <c r="Q38" s="423"/>
    </row>
    <row r="39" spans="9:17" x14ac:dyDescent="0.25">
      <c r="I39" s="423"/>
      <c r="J39" s="423"/>
      <c r="K39" s="423"/>
      <c r="L39" s="423"/>
      <c r="M39" s="423"/>
      <c r="N39" s="423"/>
      <c r="O39" s="423"/>
      <c r="P39" s="423"/>
      <c r="Q39" s="423"/>
    </row>
  </sheetData>
  <mergeCells count="20">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25" sqref="C25"/>
    </sheetView>
  </sheetViews>
  <sheetFormatPr baseColWidth="10" defaultColWidth="11.42578125" defaultRowHeight="15" x14ac:dyDescent="0.25"/>
  <cols>
    <col min="1" max="2" width="21.7109375" customWidth="1"/>
    <col min="3" max="3" width="27.42578125" customWidth="1"/>
    <col min="4" max="4" width="27.42578125" style="423"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3" ht="18.75" x14ac:dyDescent="0.25">
      <c r="A1" s="423"/>
      <c r="B1" s="267"/>
      <c r="C1" s="267"/>
      <c r="D1" s="267"/>
      <c r="E1" s="267"/>
      <c r="F1" s="267"/>
      <c r="G1" s="267"/>
      <c r="H1" s="267" t="s">
        <v>1524</v>
      </c>
      <c r="J1" s="423"/>
      <c r="K1" s="267"/>
      <c r="L1" s="267"/>
      <c r="M1" s="267"/>
      <c r="N1" s="267"/>
      <c r="O1" s="267"/>
      <c r="P1" s="464" t="s">
        <v>1525</v>
      </c>
      <c r="Q1" s="464" t="s">
        <v>1526</v>
      </c>
      <c r="R1" s="464" t="s">
        <v>1527</v>
      </c>
      <c r="S1" s="464" t="s">
        <v>1528</v>
      </c>
      <c r="T1" s="464" t="s">
        <v>1529</v>
      </c>
      <c r="U1" s="464" t="s">
        <v>1530</v>
      </c>
      <c r="V1" s="464" t="s">
        <v>1531</v>
      </c>
      <c r="W1" s="464" t="s">
        <v>1532</v>
      </c>
    </row>
    <row r="2" spans="1:23" ht="18.75" x14ac:dyDescent="0.25">
      <c r="A2" s="254" t="s">
        <v>1454</v>
      </c>
      <c r="B2" s="267"/>
      <c r="C2" s="267"/>
      <c r="D2" s="267"/>
      <c r="E2" s="267"/>
      <c r="F2" s="267"/>
      <c r="G2" s="267"/>
      <c r="H2" s="267"/>
      <c r="J2" s="423"/>
      <c r="K2" s="267"/>
      <c r="L2" s="267"/>
      <c r="M2" s="267"/>
      <c r="N2" s="267"/>
      <c r="O2" s="267"/>
      <c r="P2" s="267"/>
      <c r="Q2" s="267"/>
      <c r="R2" s="267"/>
      <c r="S2" s="267"/>
      <c r="T2" s="267"/>
      <c r="U2" s="267"/>
      <c r="V2" s="423"/>
      <c r="W2" s="423"/>
    </row>
    <row r="3" spans="1:23" x14ac:dyDescent="0.25">
      <c r="A3" s="772" t="s">
        <v>1533</v>
      </c>
      <c r="B3" s="772"/>
      <c r="C3" s="772"/>
      <c r="D3" s="772"/>
      <c r="E3" s="772"/>
      <c r="F3" s="772"/>
      <c r="G3" s="772"/>
      <c r="H3" s="772"/>
      <c r="I3" s="772"/>
      <c r="J3" s="772"/>
      <c r="K3" s="772"/>
      <c r="L3" s="772"/>
      <c r="M3" s="772"/>
      <c r="N3" s="772"/>
      <c r="O3" s="772"/>
      <c r="P3" s="772"/>
      <c r="Q3" s="772"/>
      <c r="R3" s="772"/>
      <c r="S3" s="772"/>
      <c r="T3" s="772"/>
      <c r="U3" s="772"/>
      <c r="V3" s="423"/>
      <c r="W3" s="423"/>
    </row>
    <row r="4" spans="1:23" s="341" customFormat="1" x14ac:dyDescent="0.25">
      <c r="A4" s="348" t="s">
        <v>1534</v>
      </c>
      <c r="B4" s="477"/>
      <c r="C4" s="477"/>
      <c r="D4" s="477"/>
      <c r="E4" s="477"/>
      <c r="F4" s="477"/>
      <c r="G4" s="477"/>
      <c r="H4" s="477"/>
      <c r="I4" s="477"/>
      <c r="J4" s="477"/>
      <c r="K4" s="477"/>
      <c r="L4" s="477"/>
      <c r="M4" s="477"/>
      <c r="N4" s="477"/>
      <c r="O4" s="477"/>
      <c r="P4" s="477"/>
      <c r="Q4" s="477"/>
      <c r="R4" s="477"/>
      <c r="S4" s="477"/>
      <c r="T4" s="477"/>
      <c r="U4" s="477"/>
      <c r="V4" s="423"/>
      <c r="W4" s="423"/>
    </row>
    <row r="5" spans="1:23" x14ac:dyDescent="0.25">
      <c r="A5" s="298" t="s">
        <v>1535</v>
      </c>
      <c r="B5" s="254"/>
      <c r="C5" s="254"/>
      <c r="D5" s="254"/>
      <c r="E5" s="254"/>
      <c r="F5" s="254"/>
      <c r="G5" s="254"/>
      <c r="H5" s="254"/>
      <c r="I5" s="254"/>
      <c r="J5" s="254"/>
      <c r="K5" s="254"/>
      <c r="L5" s="254"/>
      <c r="M5" s="254"/>
      <c r="N5" s="254"/>
      <c r="O5" s="254"/>
      <c r="P5" s="254"/>
      <c r="Q5" s="254"/>
      <c r="R5" s="254"/>
      <c r="S5" s="254"/>
      <c r="T5" s="254"/>
      <c r="U5" s="254"/>
      <c r="V5" s="423"/>
      <c r="W5" s="423"/>
    </row>
    <row r="6" spans="1:23" ht="15" customHeight="1" x14ac:dyDescent="0.25">
      <c r="A6" s="737" t="s">
        <v>1353</v>
      </c>
      <c r="B6" s="736" t="s">
        <v>1354</v>
      </c>
      <c r="C6" s="739" t="s">
        <v>1355</v>
      </c>
      <c r="D6" s="739" t="s">
        <v>1356</v>
      </c>
      <c r="E6" s="739" t="s">
        <v>1357</v>
      </c>
      <c r="F6" s="739" t="s">
        <v>1309</v>
      </c>
      <c r="G6" s="739" t="s">
        <v>1358</v>
      </c>
      <c r="H6" s="742" t="s">
        <v>1359</v>
      </c>
      <c r="I6" s="748"/>
      <c r="J6" s="748"/>
      <c r="K6" s="748"/>
      <c r="L6" s="748"/>
      <c r="M6" s="748"/>
      <c r="N6" s="748"/>
      <c r="O6" s="743"/>
      <c r="P6" s="744" t="s">
        <v>1360</v>
      </c>
      <c r="Q6" s="745"/>
      <c r="R6" s="736" t="s">
        <v>1361</v>
      </c>
      <c r="S6" s="736" t="s">
        <v>1362</v>
      </c>
      <c r="T6" s="736" t="s">
        <v>1363</v>
      </c>
      <c r="U6" s="733" t="s">
        <v>1364</v>
      </c>
      <c r="V6" s="423"/>
      <c r="W6" s="423"/>
    </row>
    <row r="7" spans="1:23" ht="15" customHeight="1" x14ac:dyDescent="0.25">
      <c r="A7" s="737"/>
      <c r="B7" s="737"/>
      <c r="C7" s="740"/>
      <c r="D7" s="740"/>
      <c r="E7" s="740"/>
      <c r="F7" s="740"/>
      <c r="G7" s="740"/>
      <c r="H7" s="742" t="s">
        <v>1365</v>
      </c>
      <c r="I7" s="743"/>
      <c r="J7" s="742" t="s">
        <v>1366</v>
      </c>
      <c r="K7" s="743"/>
      <c r="L7" s="742" t="s">
        <v>1367</v>
      </c>
      <c r="M7" s="743"/>
      <c r="N7" s="742" t="s">
        <v>1368</v>
      </c>
      <c r="O7" s="743"/>
      <c r="P7" s="746"/>
      <c r="Q7" s="747"/>
      <c r="R7" s="737"/>
      <c r="S7" s="737"/>
      <c r="T7" s="737"/>
      <c r="U7" s="734"/>
      <c r="V7" s="423"/>
      <c r="W7" s="423"/>
    </row>
    <row r="8" spans="1:23" ht="25.5" x14ac:dyDescent="0.25">
      <c r="A8" s="738"/>
      <c r="B8" s="738"/>
      <c r="C8" s="741"/>
      <c r="D8" s="741"/>
      <c r="E8" s="741"/>
      <c r="F8" s="741"/>
      <c r="G8" s="741"/>
      <c r="H8" s="404" t="s">
        <v>1369</v>
      </c>
      <c r="I8" s="404" t="s">
        <v>35</v>
      </c>
      <c r="J8" s="404" t="s">
        <v>1369</v>
      </c>
      <c r="K8" s="404" t="s">
        <v>35</v>
      </c>
      <c r="L8" s="404" t="s">
        <v>1369</v>
      </c>
      <c r="M8" s="404" t="s">
        <v>35</v>
      </c>
      <c r="N8" s="404" t="s">
        <v>1369</v>
      </c>
      <c r="O8" s="404" t="s">
        <v>35</v>
      </c>
      <c r="P8" s="404" t="s">
        <v>1369</v>
      </c>
      <c r="Q8" s="404" t="s">
        <v>35</v>
      </c>
      <c r="R8" s="738"/>
      <c r="S8" s="738"/>
      <c r="T8" s="738"/>
      <c r="U8" s="735"/>
      <c r="V8" s="423"/>
      <c r="W8" s="423"/>
    </row>
    <row r="9" spans="1:23" s="341" customFormat="1" ht="15.75" x14ac:dyDescent="0.25">
      <c r="A9" s="405"/>
      <c r="B9" s="406"/>
      <c r="C9" s="407"/>
      <c r="D9" s="407"/>
      <c r="E9" s="407"/>
      <c r="F9" s="408"/>
      <c r="G9" s="407"/>
      <c r="H9" s="409"/>
      <c r="I9" s="409"/>
      <c r="J9" s="409"/>
      <c r="K9" s="409"/>
      <c r="L9" s="409"/>
      <c r="M9" s="409"/>
      <c r="N9" s="409"/>
      <c r="O9" s="409"/>
      <c r="P9" s="409"/>
      <c r="Q9" s="409"/>
      <c r="R9" s="410"/>
      <c r="S9" s="410"/>
      <c r="T9" s="410"/>
      <c r="U9" s="411"/>
      <c r="V9" s="423"/>
      <c r="W9" s="423"/>
    </row>
    <row r="10" spans="1:23" ht="15.75" x14ac:dyDescent="0.25">
      <c r="A10" s="773" t="s">
        <v>1536</v>
      </c>
      <c r="B10" s="773" t="s">
        <v>1537</v>
      </c>
      <c r="C10" s="479"/>
      <c r="D10" s="479"/>
      <c r="E10" s="479"/>
      <c r="F10" s="479"/>
      <c r="G10" s="264"/>
      <c r="H10" s="264"/>
      <c r="I10" s="335"/>
      <c r="J10" s="264"/>
      <c r="K10" s="335"/>
      <c r="L10" s="264"/>
      <c r="M10" s="335"/>
      <c r="N10" s="264"/>
      <c r="O10" s="335"/>
      <c r="P10" s="370">
        <f>H10+J10+L10+N10</f>
        <v>0</v>
      </c>
      <c r="Q10" s="371">
        <f>I10+K10+M10+O10</f>
        <v>0</v>
      </c>
      <c r="R10" s="264"/>
      <c r="S10" s="264"/>
      <c r="T10" s="264"/>
      <c r="U10" s="264"/>
      <c r="V10" s="423"/>
      <c r="W10" s="423"/>
    </row>
    <row r="11" spans="1:23" ht="15.75" x14ac:dyDescent="0.25">
      <c r="A11" s="774"/>
      <c r="B11" s="774"/>
      <c r="C11" s="479"/>
      <c r="D11" s="479"/>
      <c r="E11" s="479"/>
      <c r="F11" s="479"/>
      <c r="G11" s="264"/>
      <c r="H11" s="264"/>
      <c r="I11" s="335"/>
      <c r="J11" s="264"/>
      <c r="K11" s="335"/>
      <c r="L11" s="264"/>
      <c r="M11" s="335"/>
      <c r="N11" s="264"/>
      <c r="O11" s="335"/>
      <c r="P11" s="370">
        <f t="shared" ref="P11:P35" si="0">H11+J11+L11+N11</f>
        <v>0</v>
      </c>
      <c r="Q11" s="371">
        <f t="shared" ref="Q11:Q35" si="1">I11+K11+M11+O11</f>
        <v>0</v>
      </c>
      <c r="R11" s="264"/>
      <c r="S11" s="264"/>
      <c r="T11" s="264"/>
      <c r="U11" s="264"/>
      <c r="V11" s="423"/>
      <c r="W11" s="423"/>
    </row>
    <row r="12" spans="1:23" ht="15.75" x14ac:dyDescent="0.25">
      <c r="A12" s="774"/>
      <c r="B12" s="774"/>
      <c r="C12" s="479"/>
      <c r="D12" s="479"/>
      <c r="E12" s="479"/>
      <c r="F12" s="479"/>
      <c r="G12" s="264"/>
      <c r="H12" s="264"/>
      <c r="I12" s="335"/>
      <c r="J12" s="264"/>
      <c r="K12" s="335"/>
      <c r="L12" s="264"/>
      <c r="M12" s="335"/>
      <c r="N12" s="264"/>
      <c r="O12" s="335"/>
      <c r="P12" s="370">
        <f t="shared" si="0"/>
        <v>0</v>
      </c>
      <c r="Q12" s="371">
        <f t="shared" si="1"/>
        <v>0</v>
      </c>
      <c r="R12" s="264"/>
      <c r="S12" s="264"/>
      <c r="T12" s="264"/>
      <c r="U12" s="264"/>
      <c r="V12" s="423"/>
      <c r="W12" s="423"/>
    </row>
    <row r="13" spans="1:23" ht="15.75" x14ac:dyDescent="0.25">
      <c r="A13" s="774"/>
      <c r="B13" s="774"/>
      <c r="C13" s="479"/>
      <c r="D13" s="479"/>
      <c r="E13" s="479"/>
      <c r="F13" s="479"/>
      <c r="G13" s="264"/>
      <c r="H13" s="264"/>
      <c r="I13" s="335"/>
      <c r="J13" s="264"/>
      <c r="K13" s="335"/>
      <c r="L13" s="264"/>
      <c r="M13" s="335"/>
      <c r="N13" s="264"/>
      <c r="O13" s="335"/>
      <c r="P13" s="370">
        <f t="shared" si="0"/>
        <v>0</v>
      </c>
      <c r="Q13" s="371">
        <f t="shared" si="1"/>
        <v>0</v>
      </c>
      <c r="R13" s="264"/>
      <c r="S13" s="264"/>
      <c r="T13" s="264"/>
      <c r="U13" s="264"/>
      <c r="V13" s="423"/>
      <c r="W13" s="423"/>
    </row>
    <row r="14" spans="1:23" ht="15.75" x14ac:dyDescent="0.25">
      <c r="A14" s="774"/>
      <c r="B14" s="774"/>
      <c r="C14" s="479"/>
      <c r="D14" s="479"/>
      <c r="E14" s="479"/>
      <c r="F14" s="479"/>
      <c r="G14" s="264"/>
      <c r="H14" s="264"/>
      <c r="I14" s="335"/>
      <c r="J14" s="264"/>
      <c r="K14" s="335"/>
      <c r="L14" s="264"/>
      <c r="M14" s="335"/>
      <c r="N14" s="264"/>
      <c r="O14" s="335"/>
      <c r="P14" s="370">
        <f t="shared" si="0"/>
        <v>0</v>
      </c>
      <c r="Q14" s="371">
        <f t="shared" si="1"/>
        <v>0</v>
      </c>
      <c r="R14" s="264"/>
      <c r="S14" s="264"/>
      <c r="T14" s="264"/>
      <c r="U14" s="264"/>
      <c r="V14" s="423"/>
      <c r="W14" s="423"/>
    </row>
    <row r="15" spans="1:23" ht="15.75" x14ac:dyDescent="0.25">
      <c r="A15" s="775"/>
      <c r="B15" s="775"/>
      <c r="C15" s="479"/>
      <c r="D15" s="479"/>
      <c r="E15" s="479"/>
      <c r="F15" s="479"/>
      <c r="G15" s="264"/>
      <c r="H15" s="264"/>
      <c r="I15" s="335"/>
      <c r="J15" s="264"/>
      <c r="K15" s="335"/>
      <c r="L15" s="264"/>
      <c r="M15" s="335"/>
      <c r="N15" s="264"/>
      <c r="O15" s="335"/>
      <c r="P15" s="370">
        <f t="shared" si="0"/>
        <v>0</v>
      </c>
      <c r="Q15" s="371">
        <f t="shared" si="1"/>
        <v>0</v>
      </c>
      <c r="R15" s="264"/>
      <c r="S15" s="264"/>
      <c r="T15" s="264"/>
      <c r="U15" s="336"/>
      <c r="V15" s="423"/>
      <c r="W15" s="423"/>
    </row>
    <row r="16" spans="1:23" ht="15.75" customHeight="1" x14ac:dyDescent="0.25">
      <c r="A16" s="773" t="s">
        <v>1538</v>
      </c>
      <c r="B16" s="773" t="s">
        <v>1539</v>
      </c>
      <c r="C16" s="479"/>
      <c r="D16" s="479"/>
      <c r="E16" s="479"/>
      <c r="F16" s="479"/>
      <c r="G16" s="264"/>
      <c r="H16" s="264"/>
      <c r="I16" s="335"/>
      <c r="J16" s="264"/>
      <c r="K16" s="335"/>
      <c r="L16" s="337"/>
      <c r="M16" s="335"/>
      <c r="N16" s="264"/>
      <c r="O16" s="335"/>
      <c r="P16" s="370">
        <f t="shared" si="0"/>
        <v>0</v>
      </c>
      <c r="Q16" s="371">
        <f t="shared" si="1"/>
        <v>0</v>
      </c>
      <c r="R16" s="264"/>
      <c r="S16" s="264"/>
      <c r="T16" s="264"/>
      <c r="U16" s="264"/>
      <c r="V16" s="423"/>
      <c r="W16" s="423"/>
    </row>
    <row r="17" spans="1:21" ht="15.75" x14ac:dyDescent="0.25">
      <c r="A17" s="774"/>
      <c r="B17" s="774"/>
      <c r="C17" s="479"/>
      <c r="D17" s="479"/>
      <c r="E17" s="479"/>
      <c r="F17" s="479"/>
      <c r="G17" s="264"/>
      <c r="H17" s="264"/>
      <c r="I17" s="335"/>
      <c r="J17" s="264"/>
      <c r="K17" s="335"/>
      <c r="L17" s="337"/>
      <c r="M17" s="335"/>
      <c r="N17" s="264"/>
      <c r="O17" s="335"/>
      <c r="P17" s="370">
        <f t="shared" si="0"/>
        <v>0</v>
      </c>
      <c r="Q17" s="371">
        <f t="shared" si="1"/>
        <v>0</v>
      </c>
      <c r="R17" s="264"/>
      <c r="S17" s="264"/>
      <c r="T17" s="264"/>
      <c r="U17" s="264"/>
    </row>
    <row r="18" spans="1:21" ht="15.75" x14ac:dyDescent="0.25">
      <c r="A18" s="774"/>
      <c r="B18" s="774"/>
      <c r="C18" s="479"/>
      <c r="D18" s="479"/>
      <c r="E18" s="479"/>
      <c r="F18" s="479"/>
      <c r="G18" s="264"/>
      <c r="H18" s="264"/>
      <c r="I18" s="335"/>
      <c r="J18" s="264"/>
      <c r="K18" s="335"/>
      <c r="L18" s="337"/>
      <c r="M18" s="335"/>
      <c r="N18" s="264"/>
      <c r="O18" s="335"/>
      <c r="P18" s="370">
        <f t="shared" si="0"/>
        <v>0</v>
      </c>
      <c r="Q18" s="371">
        <f t="shared" si="1"/>
        <v>0</v>
      </c>
      <c r="R18" s="264"/>
      <c r="S18" s="264"/>
      <c r="T18" s="264"/>
      <c r="U18" s="264"/>
    </row>
    <row r="19" spans="1:21" ht="15.75" x14ac:dyDescent="0.25">
      <c r="A19" s="774"/>
      <c r="B19" s="774"/>
      <c r="C19" s="479"/>
      <c r="D19" s="479"/>
      <c r="E19" s="479"/>
      <c r="F19" s="479"/>
      <c r="G19" s="264"/>
      <c r="H19" s="264"/>
      <c r="I19" s="335"/>
      <c r="J19" s="264"/>
      <c r="K19" s="335"/>
      <c r="L19" s="337"/>
      <c r="M19" s="335"/>
      <c r="N19" s="264"/>
      <c r="O19" s="335"/>
      <c r="P19" s="370">
        <f t="shared" si="0"/>
        <v>0</v>
      </c>
      <c r="Q19" s="371">
        <f t="shared" si="1"/>
        <v>0</v>
      </c>
      <c r="R19" s="264"/>
      <c r="S19" s="264"/>
      <c r="T19" s="264"/>
      <c r="U19" s="264"/>
    </row>
    <row r="20" spans="1:21" ht="15.75" x14ac:dyDescent="0.25">
      <c r="A20" s="774"/>
      <c r="B20" s="774"/>
      <c r="C20" s="479"/>
      <c r="D20" s="479"/>
      <c r="E20" s="479"/>
      <c r="F20" s="479"/>
      <c r="G20" s="264"/>
      <c r="H20" s="264"/>
      <c r="I20" s="335"/>
      <c r="J20" s="264"/>
      <c r="K20" s="335"/>
      <c r="L20" s="264"/>
      <c r="M20" s="335"/>
      <c r="N20" s="264"/>
      <c r="O20" s="335"/>
      <c r="P20" s="370">
        <f t="shared" si="0"/>
        <v>0</v>
      </c>
      <c r="Q20" s="371">
        <f t="shared" si="1"/>
        <v>0</v>
      </c>
      <c r="R20" s="264"/>
      <c r="S20" s="264"/>
      <c r="T20" s="264"/>
      <c r="U20" s="338"/>
    </row>
    <row r="21" spans="1:21" s="341" customFormat="1" ht="15.75" x14ac:dyDescent="0.25">
      <c r="A21" s="774"/>
      <c r="B21" s="774"/>
      <c r="C21" s="479"/>
      <c r="D21" s="479"/>
      <c r="E21" s="479"/>
      <c r="F21" s="479"/>
      <c r="G21" s="264"/>
      <c r="H21" s="264"/>
      <c r="I21" s="335"/>
      <c r="J21" s="264"/>
      <c r="K21" s="335"/>
      <c r="L21" s="264"/>
      <c r="M21" s="335"/>
      <c r="N21" s="264"/>
      <c r="O21" s="335"/>
      <c r="P21" s="370">
        <f t="shared" si="0"/>
        <v>0</v>
      </c>
      <c r="Q21" s="371">
        <f t="shared" si="1"/>
        <v>0</v>
      </c>
      <c r="R21" s="264"/>
      <c r="S21" s="264"/>
      <c r="T21" s="264"/>
      <c r="U21" s="338"/>
    </row>
    <row r="22" spans="1:21" s="341" customFormat="1" ht="15.75" x14ac:dyDescent="0.25">
      <c r="A22" s="774"/>
      <c r="B22" s="774"/>
      <c r="C22" s="479"/>
      <c r="D22" s="479"/>
      <c r="E22" s="479"/>
      <c r="F22" s="479"/>
      <c r="G22" s="264"/>
      <c r="H22" s="264"/>
      <c r="I22" s="335"/>
      <c r="J22" s="264"/>
      <c r="K22" s="335"/>
      <c r="L22" s="264"/>
      <c r="M22" s="335"/>
      <c r="N22" s="264"/>
      <c r="O22" s="335"/>
      <c r="P22" s="370">
        <f t="shared" si="0"/>
        <v>0</v>
      </c>
      <c r="Q22" s="371">
        <f t="shared" si="1"/>
        <v>0</v>
      </c>
      <c r="R22" s="264"/>
      <c r="S22" s="264"/>
      <c r="T22" s="264"/>
      <c r="U22" s="338"/>
    </row>
    <row r="23" spans="1:21" s="341" customFormat="1" ht="15.75" x14ac:dyDescent="0.25">
      <c r="A23" s="774"/>
      <c r="B23" s="774"/>
      <c r="C23" s="479"/>
      <c r="D23" s="479"/>
      <c r="E23" s="479"/>
      <c r="F23" s="479"/>
      <c r="G23" s="264"/>
      <c r="H23" s="264"/>
      <c r="I23" s="335"/>
      <c r="J23" s="264"/>
      <c r="K23" s="335"/>
      <c r="L23" s="264"/>
      <c r="M23" s="335"/>
      <c r="N23" s="264"/>
      <c r="O23" s="335"/>
      <c r="P23" s="370">
        <f t="shared" si="0"/>
        <v>0</v>
      </c>
      <c r="Q23" s="371">
        <f t="shared" si="1"/>
        <v>0</v>
      </c>
      <c r="R23" s="264"/>
      <c r="S23" s="264"/>
      <c r="T23" s="264"/>
      <c r="U23" s="338"/>
    </row>
    <row r="24" spans="1:21" s="341" customFormat="1" ht="15.75" x14ac:dyDescent="0.25">
      <c r="A24" s="774"/>
      <c r="B24" s="774"/>
      <c r="C24" s="479"/>
      <c r="D24" s="479"/>
      <c r="E24" s="479"/>
      <c r="F24" s="479"/>
      <c r="G24" s="264"/>
      <c r="H24" s="264"/>
      <c r="I24" s="335"/>
      <c r="J24" s="264"/>
      <c r="K24" s="335"/>
      <c r="L24" s="264"/>
      <c r="M24" s="335"/>
      <c r="N24" s="264"/>
      <c r="O24" s="335"/>
      <c r="P24" s="370">
        <f t="shared" si="0"/>
        <v>0</v>
      </c>
      <c r="Q24" s="371">
        <f t="shared" si="1"/>
        <v>0</v>
      </c>
      <c r="R24" s="264"/>
      <c r="S24" s="264"/>
      <c r="T24" s="264"/>
      <c r="U24" s="338"/>
    </row>
    <row r="25" spans="1:21" s="341" customFormat="1" ht="15.75" x14ac:dyDescent="0.25">
      <c r="A25" s="776" t="s">
        <v>1540</v>
      </c>
      <c r="B25" s="776" t="s">
        <v>1541</v>
      </c>
      <c r="C25" s="479"/>
      <c r="D25" s="479"/>
      <c r="E25" s="479"/>
      <c r="F25" s="479"/>
      <c r="G25" s="264"/>
      <c r="H25" s="264"/>
      <c r="I25" s="335"/>
      <c r="J25" s="264"/>
      <c r="K25" s="335"/>
      <c r="L25" s="264"/>
      <c r="M25" s="335"/>
      <c r="N25" s="264"/>
      <c r="O25" s="335"/>
      <c r="P25" s="370">
        <f t="shared" si="0"/>
        <v>0</v>
      </c>
      <c r="Q25" s="371">
        <f t="shared" si="1"/>
        <v>0</v>
      </c>
      <c r="R25" s="264"/>
      <c r="S25" s="264"/>
      <c r="T25" s="264"/>
      <c r="U25" s="338"/>
    </row>
    <row r="26" spans="1:21" s="341" customFormat="1" ht="15.75" x14ac:dyDescent="0.25">
      <c r="A26" s="776"/>
      <c r="B26" s="776"/>
      <c r="C26" s="479"/>
      <c r="D26" s="479"/>
      <c r="E26" s="479"/>
      <c r="F26" s="479"/>
      <c r="G26" s="264"/>
      <c r="H26" s="264"/>
      <c r="I26" s="335"/>
      <c r="J26" s="264"/>
      <c r="K26" s="335"/>
      <c r="L26" s="264"/>
      <c r="M26" s="335"/>
      <c r="N26" s="264"/>
      <c r="O26" s="335"/>
      <c r="P26" s="370">
        <f t="shared" si="0"/>
        <v>0</v>
      </c>
      <c r="Q26" s="371">
        <f t="shared" si="1"/>
        <v>0</v>
      </c>
      <c r="R26" s="264"/>
      <c r="S26" s="264"/>
      <c r="T26" s="264"/>
      <c r="U26" s="338"/>
    </row>
    <row r="27" spans="1:21" s="341" customFormat="1" ht="15.75" x14ac:dyDescent="0.25">
      <c r="A27" s="776"/>
      <c r="B27" s="776"/>
      <c r="C27" s="479"/>
      <c r="D27" s="479"/>
      <c r="E27" s="479"/>
      <c r="F27" s="479"/>
      <c r="G27" s="264"/>
      <c r="H27" s="264"/>
      <c r="I27" s="335"/>
      <c r="J27" s="264"/>
      <c r="K27" s="335"/>
      <c r="L27" s="264"/>
      <c r="M27" s="335"/>
      <c r="N27" s="264"/>
      <c r="O27" s="335"/>
      <c r="P27" s="370">
        <f t="shared" si="0"/>
        <v>0</v>
      </c>
      <c r="Q27" s="371">
        <f t="shared" si="1"/>
        <v>0</v>
      </c>
      <c r="R27" s="264"/>
      <c r="S27" s="264"/>
      <c r="T27" s="264"/>
      <c r="U27" s="338"/>
    </row>
    <row r="28" spans="1:21" s="341" customFormat="1" ht="15.75" x14ac:dyDescent="0.25">
      <c r="A28" s="776"/>
      <c r="B28" s="776"/>
      <c r="C28" s="479"/>
      <c r="D28" s="479"/>
      <c r="E28" s="479"/>
      <c r="F28" s="479"/>
      <c r="G28" s="264"/>
      <c r="H28" s="264"/>
      <c r="I28" s="335"/>
      <c r="J28" s="264"/>
      <c r="K28" s="335"/>
      <c r="L28" s="264"/>
      <c r="M28" s="335"/>
      <c r="N28" s="264"/>
      <c r="O28" s="335"/>
      <c r="P28" s="370">
        <f t="shared" si="0"/>
        <v>0</v>
      </c>
      <c r="Q28" s="371">
        <f t="shared" si="1"/>
        <v>0</v>
      </c>
      <c r="R28" s="264"/>
      <c r="S28" s="264"/>
      <c r="T28" s="264"/>
      <c r="U28" s="338"/>
    </row>
    <row r="29" spans="1:21" s="341" customFormat="1" ht="15.75" x14ac:dyDescent="0.25">
      <c r="A29" s="776"/>
      <c r="B29" s="776"/>
      <c r="C29" s="479"/>
      <c r="D29" s="479"/>
      <c r="E29" s="479"/>
      <c r="F29" s="479"/>
      <c r="G29" s="264"/>
      <c r="H29" s="264"/>
      <c r="I29" s="335"/>
      <c r="J29" s="264"/>
      <c r="K29" s="335"/>
      <c r="L29" s="264"/>
      <c r="M29" s="335"/>
      <c r="N29" s="264"/>
      <c r="O29" s="335"/>
      <c r="P29" s="370">
        <f t="shared" si="0"/>
        <v>0</v>
      </c>
      <c r="Q29" s="371">
        <f t="shared" si="1"/>
        <v>0</v>
      </c>
      <c r="R29" s="264"/>
      <c r="S29" s="264"/>
      <c r="T29" s="264"/>
      <c r="U29" s="338"/>
    </row>
    <row r="30" spans="1:21" s="341" customFormat="1" ht="15.75" x14ac:dyDescent="0.25">
      <c r="A30" s="776"/>
      <c r="B30" s="776"/>
      <c r="C30" s="479"/>
      <c r="D30" s="479"/>
      <c r="E30" s="479"/>
      <c r="F30" s="479"/>
      <c r="G30" s="264"/>
      <c r="H30" s="264"/>
      <c r="I30" s="335"/>
      <c r="J30" s="264"/>
      <c r="K30" s="335"/>
      <c r="L30" s="264"/>
      <c r="M30" s="335"/>
      <c r="N30" s="264"/>
      <c r="O30" s="335"/>
      <c r="P30" s="370">
        <f t="shared" si="0"/>
        <v>0</v>
      </c>
      <c r="Q30" s="371">
        <f t="shared" si="1"/>
        <v>0</v>
      </c>
      <c r="R30" s="264"/>
      <c r="S30" s="264"/>
      <c r="T30" s="264"/>
      <c r="U30" s="338"/>
    </row>
    <row r="31" spans="1:21" s="341" customFormat="1" ht="15.75" x14ac:dyDescent="0.25">
      <c r="A31" s="776"/>
      <c r="B31" s="776"/>
      <c r="C31" s="479"/>
      <c r="D31" s="479"/>
      <c r="E31" s="479"/>
      <c r="F31" s="479"/>
      <c r="G31" s="264"/>
      <c r="H31" s="264"/>
      <c r="I31" s="335"/>
      <c r="J31" s="264"/>
      <c r="K31" s="335"/>
      <c r="L31" s="264"/>
      <c r="M31" s="335"/>
      <c r="N31" s="264"/>
      <c r="O31" s="335"/>
      <c r="P31" s="370">
        <f t="shared" si="0"/>
        <v>0</v>
      </c>
      <c r="Q31" s="371">
        <f t="shared" si="1"/>
        <v>0</v>
      </c>
      <c r="R31" s="264"/>
      <c r="S31" s="264"/>
      <c r="T31" s="264"/>
      <c r="U31" s="338"/>
    </row>
    <row r="32" spans="1:21" s="341" customFormat="1" ht="15.75" x14ac:dyDescent="0.25">
      <c r="A32" s="776"/>
      <c r="B32" s="776"/>
      <c r="C32" s="479"/>
      <c r="D32" s="479"/>
      <c r="E32" s="479"/>
      <c r="F32" s="479"/>
      <c r="G32" s="264"/>
      <c r="H32" s="264"/>
      <c r="I32" s="335"/>
      <c r="J32" s="264"/>
      <c r="K32" s="335"/>
      <c r="L32" s="264"/>
      <c r="M32" s="335"/>
      <c r="N32" s="264"/>
      <c r="O32" s="335"/>
      <c r="P32" s="370">
        <f t="shared" si="0"/>
        <v>0</v>
      </c>
      <c r="Q32" s="371">
        <f t="shared" si="1"/>
        <v>0</v>
      </c>
      <c r="R32" s="264"/>
      <c r="S32" s="264"/>
      <c r="T32" s="264"/>
      <c r="U32" s="338"/>
    </row>
    <row r="33" spans="1:21" s="341" customFormat="1" ht="15.75" x14ac:dyDescent="0.25">
      <c r="A33" s="776"/>
      <c r="B33" s="776"/>
      <c r="C33" s="479"/>
      <c r="D33" s="479"/>
      <c r="E33" s="479"/>
      <c r="F33" s="479"/>
      <c r="G33" s="264"/>
      <c r="H33" s="264"/>
      <c r="I33" s="335"/>
      <c r="J33" s="264"/>
      <c r="K33" s="335"/>
      <c r="L33" s="264"/>
      <c r="M33" s="335"/>
      <c r="N33" s="264"/>
      <c r="O33" s="335"/>
      <c r="P33" s="370">
        <f t="shared" si="0"/>
        <v>0</v>
      </c>
      <c r="Q33" s="371">
        <f t="shared" si="1"/>
        <v>0</v>
      </c>
      <c r="R33" s="264"/>
      <c r="S33" s="264"/>
      <c r="T33" s="264"/>
      <c r="U33" s="338"/>
    </row>
    <row r="34" spans="1:21" s="341" customFormat="1" ht="15.75" x14ac:dyDescent="0.25">
      <c r="A34" s="776"/>
      <c r="B34" s="776"/>
      <c r="C34" s="479"/>
      <c r="D34" s="479"/>
      <c r="E34" s="479"/>
      <c r="F34" s="479"/>
      <c r="G34" s="264"/>
      <c r="H34" s="264"/>
      <c r="I34" s="335"/>
      <c r="J34" s="264"/>
      <c r="K34" s="335"/>
      <c r="L34" s="264"/>
      <c r="M34" s="335"/>
      <c r="N34" s="264"/>
      <c r="O34" s="335"/>
      <c r="P34" s="370">
        <f t="shared" si="0"/>
        <v>0</v>
      </c>
      <c r="Q34" s="371">
        <f t="shared" si="1"/>
        <v>0</v>
      </c>
      <c r="R34" s="264"/>
      <c r="S34" s="264"/>
      <c r="T34" s="264"/>
      <c r="U34" s="338"/>
    </row>
    <row r="35" spans="1:21" ht="15.75" x14ac:dyDescent="0.25">
      <c r="A35" s="776"/>
      <c r="B35" s="776"/>
      <c r="C35" s="479"/>
      <c r="D35" s="479"/>
      <c r="E35" s="479"/>
      <c r="F35" s="479"/>
      <c r="G35" s="264"/>
      <c r="H35" s="264"/>
      <c r="I35" s="335"/>
      <c r="J35" s="264"/>
      <c r="K35" s="335"/>
      <c r="L35" s="264"/>
      <c r="M35" s="335"/>
      <c r="N35" s="264"/>
      <c r="O35" s="335"/>
      <c r="P35" s="370">
        <f t="shared" si="0"/>
        <v>0</v>
      </c>
      <c r="Q35" s="371">
        <f t="shared" si="1"/>
        <v>0</v>
      </c>
      <c r="R35" s="264"/>
      <c r="S35" s="264"/>
      <c r="T35" s="264"/>
      <c r="U35" s="264"/>
    </row>
    <row r="36" spans="1:21" ht="15.75" x14ac:dyDescent="0.25">
      <c r="A36" s="275"/>
      <c r="B36" s="276"/>
      <c r="C36" s="275" t="s">
        <v>1542</v>
      </c>
      <c r="D36" s="276"/>
      <c r="E36" s="276"/>
      <c r="F36" s="276"/>
      <c r="G36" s="277"/>
      <c r="H36" s="265">
        <f t="shared" ref="H36:Q36" si="2">SUM(H10:H35)</f>
        <v>0</v>
      </c>
      <c r="I36" s="266">
        <f t="shared" si="2"/>
        <v>0</v>
      </c>
      <c r="J36" s="265">
        <f t="shared" si="2"/>
        <v>0</v>
      </c>
      <c r="K36" s="266">
        <f t="shared" si="2"/>
        <v>0</v>
      </c>
      <c r="L36" s="265">
        <f t="shared" si="2"/>
        <v>0</v>
      </c>
      <c r="M36" s="266">
        <f t="shared" si="2"/>
        <v>0</v>
      </c>
      <c r="N36" s="265">
        <f t="shared" si="2"/>
        <v>0</v>
      </c>
      <c r="O36" s="266">
        <f t="shared" si="2"/>
        <v>0</v>
      </c>
      <c r="P36" s="266">
        <f t="shared" si="2"/>
        <v>0</v>
      </c>
      <c r="Q36" s="266">
        <f t="shared" si="2"/>
        <v>0</v>
      </c>
      <c r="R36" s="248"/>
      <c r="S36" s="248"/>
      <c r="T36" s="248"/>
      <c r="U36" s="248"/>
    </row>
    <row r="39" spans="1:21" x14ac:dyDescent="0.25">
      <c r="A39" s="423"/>
      <c r="B39" s="423"/>
      <c r="C39" s="423"/>
      <c r="E39" s="423"/>
      <c r="F39" s="423"/>
      <c r="G39" s="423"/>
      <c r="H39" s="423"/>
      <c r="J39" s="423"/>
      <c r="L39" s="423"/>
      <c r="N39" s="423"/>
      <c r="P39" s="423"/>
      <c r="R39" s="423"/>
      <c r="S39" s="423"/>
      <c r="T39" s="423"/>
      <c r="U39" s="423"/>
    </row>
    <row r="40" spans="1:21" x14ac:dyDescent="0.25">
      <c r="A40" s="423"/>
      <c r="B40" s="423"/>
      <c r="C40" s="423"/>
      <c r="E40" s="423"/>
      <c r="F40" s="423"/>
      <c r="G40" s="423"/>
      <c r="H40" s="423"/>
      <c r="J40" s="423"/>
      <c r="L40" s="423"/>
      <c r="N40" s="423"/>
      <c r="P40" s="423"/>
      <c r="R40" s="423"/>
      <c r="S40" s="423"/>
      <c r="T40" s="423"/>
      <c r="U40" s="423"/>
    </row>
    <row r="41" spans="1:21" x14ac:dyDescent="0.25">
      <c r="A41" s="423"/>
      <c r="B41" s="423"/>
      <c r="C41" s="423"/>
      <c r="E41" s="423"/>
      <c r="F41" s="423"/>
      <c r="G41" s="423"/>
      <c r="H41" s="423"/>
      <c r="J41" s="423"/>
      <c r="L41" s="423"/>
      <c r="N41" s="423"/>
      <c r="P41" s="423"/>
      <c r="R41" s="423"/>
      <c r="S41" s="423"/>
      <c r="T41" s="423"/>
      <c r="U41" s="423"/>
    </row>
    <row r="42" spans="1:21" x14ac:dyDescent="0.25">
      <c r="A42" s="423"/>
      <c r="B42" s="423"/>
      <c r="C42" s="423"/>
      <c r="E42" s="423"/>
      <c r="F42" s="423"/>
      <c r="G42" s="423"/>
      <c r="H42" s="423"/>
      <c r="I42" s="423"/>
      <c r="J42" s="423"/>
      <c r="K42" s="423"/>
      <c r="L42" s="423"/>
      <c r="M42" s="423"/>
      <c r="N42" s="423"/>
      <c r="O42" s="423"/>
      <c r="P42" s="423"/>
      <c r="Q42" s="423"/>
      <c r="R42" s="423"/>
      <c r="S42" s="423"/>
      <c r="T42" s="423"/>
      <c r="U42" s="423"/>
    </row>
    <row r="43" spans="1:21" x14ac:dyDescent="0.25">
      <c r="A43" s="423"/>
      <c r="B43" s="423"/>
      <c r="C43" s="423"/>
      <c r="E43" s="423"/>
      <c r="F43" s="423"/>
      <c r="G43" s="423"/>
      <c r="H43" s="423"/>
      <c r="I43" s="423"/>
      <c r="J43" s="423"/>
      <c r="K43" s="423"/>
      <c r="L43" s="423"/>
      <c r="M43" s="423"/>
      <c r="N43" s="423"/>
      <c r="O43" s="423"/>
      <c r="P43" s="423"/>
      <c r="Q43" s="423"/>
      <c r="R43" s="423"/>
      <c r="S43" s="423"/>
      <c r="T43" s="423"/>
      <c r="U43" s="423"/>
    </row>
    <row r="44" spans="1:21" x14ac:dyDescent="0.25">
      <c r="A44" s="423"/>
      <c r="B44" s="423"/>
      <c r="C44" s="423"/>
      <c r="E44" s="423"/>
      <c r="F44" s="423"/>
      <c r="G44" s="423"/>
      <c r="H44" s="423"/>
      <c r="I44" s="423"/>
      <c r="J44" s="423"/>
      <c r="K44" s="423"/>
      <c r="L44" s="423"/>
      <c r="M44" s="423"/>
      <c r="N44" s="423"/>
      <c r="O44" s="423"/>
      <c r="P44" s="423"/>
      <c r="Q44" s="423"/>
      <c r="R44" s="423"/>
      <c r="S44" s="423"/>
      <c r="T44" s="423"/>
      <c r="U44" s="423"/>
    </row>
    <row r="45" spans="1:21" x14ac:dyDescent="0.25">
      <c r="A45" s="423"/>
      <c r="B45" s="423"/>
      <c r="C45" s="423"/>
      <c r="E45" s="423"/>
      <c r="F45" s="423"/>
      <c r="G45" s="423"/>
      <c r="H45" s="423"/>
      <c r="I45" s="423"/>
      <c r="J45" s="423"/>
      <c r="K45" s="423"/>
      <c r="L45" s="423"/>
      <c r="M45" s="423"/>
      <c r="N45" s="423"/>
      <c r="O45" s="423"/>
      <c r="P45" s="423"/>
      <c r="Q45" s="423"/>
      <c r="R45" s="423"/>
      <c r="S45" s="423"/>
      <c r="T45" s="423"/>
      <c r="U45" s="423"/>
    </row>
    <row r="46" spans="1:21" x14ac:dyDescent="0.25">
      <c r="A46" s="423"/>
      <c r="B46" s="423"/>
      <c r="C46" s="423"/>
      <c r="E46" s="423"/>
      <c r="F46" s="423"/>
      <c r="G46" s="423"/>
      <c r="H46" s="423"/>
      <c r="I46" s="423"/>
      <c r="J46" s="423"/>
      <c r="K46" s="423"/>
      <c r="L46" s="423"/>
      <c r="M46" s="423"/>
      <c r="N46" s="423"/>
      <c r="O46" s="423"/>
      <c r="P46" s="423"/>
      <c r="Q46" s="423"/>
      <c r="R46" s="423"/>
      <c r="S46" s="423"/>
      <c r="T46" s="423"/>
      <c r="U46" s="423"/>
    </row>
    <row r="47" spans="1:21" x14ac:dyDescent="0.25">
      <c r="A47" s="423"/>
      <c r="B47" s="423"/>
      <c r="C47" s="423"/>
      <c r="E47" s="423"/>
      <c r="F47" s="423"/>
      <c r="G47" s="423"/>
      <c r="H47" s="423"/>
      <c r="I47" s="423"/>
      <c r="J47" s="423"/>
      <c r="K47" s="423"/>
      <c r="L47" s="423"/>
      <c r="M47" s="423"/>
      <c r="N47" s="423"/>
      <c r="O47" s="423"/>
      <c r="P47" s="423"/>
      <c r="Q47" s="423"/>
      <c r="R47" s="423"/>
      <c r="S47" s="423"/>
      <c r="T47" s="423"/>
      <c r="U47" s="423"/>
    </row>
    <row r="48" spans="1:21" x14ac:dyDescent="0.25">
      <c r="A48" s="423"/>
      <c r="B48" s="423"/>
      <c r="C48" s="423"/>
      <c r="E48" s="423"/>
      <c r="F48" s="423"/>
      <c r="G48" s="423"/>
      <c r="H48" s="423"/>
      <c r="I48" s="423"/>
      <c r="J48" s="423"/>
      <c r="K48" s="423"/>
      <c r="L48" s="423"/>
      <c r="M48" s="423"/>
      <c r="N48" s="423"/>
      <c r="O48" s="423"/>
      <c r="P48" s="423"/>
      <c r="Q48" s="423"/>
      <c r="R48" s="423"/>
      <c r="S48" s="423"/>
      <c r="T48" s="423"/>
      <c r="U48" s="423"/>
    </row>
    <row r="49" spans="9:17" x14ac:dyDescent="0.25">
      <c r="I49" s="423"/>
      <c r="J49" s="423"/>
      <c r="K49" s="423"/>
      <c r="L49" s="423"/>
      <c r="M49" s="423"/>
      <c r="N49" s="423"/>
      <c r="O49" s="423"/>
      <c r="P49" s="423"/>
      <c r="Q49" s="423"/>
    </row>
    <row r="50" spans="9:17" x14ac:dyDescent="0.25">
      <c r="I50" s="423"/>
      <c r="J50" s="423"/>
      <c r="K50" s="423"/>
      <c r="L50" s="423"/>
      <c r="M50" s="423"/>
      <c r="N50" s="423"/>
      <c r="O50" s="423"/>
      <c r="P50" s="423"/>
      <c r="Q50" s="423"/>
    </row>
    <row r="51" spans="9:17" x14ac:dyDescent="0.25">
      <c r="I51" s="423"/>
      <c r="J51" s="423"/>
      <c r="K51" s="423"/>
      <c r="L51" s="423"/>
      <c r="M51" s="423"/>
      <c r="N51" s="423"/>
      <c r="O51" s="423"/>
      <c r="P51" s="423"/>
      <c r="Q51" s="423"/>
    </row>
    <row r="52" spans="9:17" x14ac:dyDescent="0.25">
      <c r="I52" s="423"/>
      <c r="J52" s="423"/>
      <c r="K52" s="423"/>
      <c r="L52" s="423"/>
      <c r="M52" s="423"/>
      <c r="N52" s="423"/>
      <c r="O52" s="423"/>
      <c r="P52" s="423"/>
      <c r="Q52" s="423"/>
    </row>
    <row r="53" spans="9:17" x14ac:dyDescent="0.25">
      <c r="I53" s="423"/>
      <c r="J53" s="423"/>
      <c r="K53" s="423"/>
      <c r="L53" s="423"/>
      <c r="M53" s="423"/>
      <c r="N53" s="423"/>
      <c r="O53" s="423"/>
      <c r="P53" s="423"/>
      <c r="Q53" s="423"/>
    </row>
    <row r="54" spans="9:17" x14ac:dyDescent="0.25">
      <c r="I54" s="423"/>
      <c r="J54" s="423"/>
      <c r="K54" s="423"/>
      <c r="L54" s="423"/>
      <c r="M54" s="423"/>
      <c r="N54" s="423"/>
      <c r="O54" s="423"/>
      <c r="P54" s="423"/>
      <c r="Q54" s="423"/>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25:C35">
      <formula1>$S$1:$W$1</formula1>
    </dataValidation>
    <dataValidation type="list" allowBlank="1" showInputMessage="1" showErrorMessage="1" sqref="C10:C15">
      <formula1>$P$1</formula1>
    </dataValidation>
    <dataValidation type="list" allowBlank="1" showInputMessage="1" showErrorMessage="1" sqref="C16:C24">
      <formula1>$Q$1:$R$1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F1" zoomScale="80" zoomScaleNormal="80" workbookViewId="0">
      <pane ySplit="6" topLeftCell="A18" activePane="bottomLeft" state="frozen"/>
      <selection activeCell="A7" sqref="A7"/>
      <selection pane="bottomLeft" activeCell="Q18" sqref="Q18"/>
    </sheetView>
  </sheetViews>
  <sheetFormatPr baseColWidth="10" defaultColWidth="11.42578125" defaultRowHeight="15" x14ac:dyDescent="0.25"/>
  <cols>
    <col min="1" max="1" width="21.7109375" style="341" customWidth="1"/>
    <col min="2" max="2" width="30.5703125" style="341" customWidth="1"/>
    <col min="3" max="3" width="37.7109375" style="341" customWidth="1"/>
    <col min="4" max="4" width="30.42578125" style="423" customWidth="1"/>
    <col min="5" max="5" width="31.85546875" style="341" customWidth="1"/>
    <col min="6" max="6" width="27.42578125" style="341" customWidth="1"/>
    <col min="7" max="7" width="42.85546875" style="341" customWidth="1"/>
    <col min="8" max="8" width="15.28515625" style="341" customWidth="1"/>
    <col min="9" max="9" width="13.7109375" style="225" bestFit="1" customWidth="1"/>
    <col min="10" max="10" width="15.28515625" style="341" customWidth="1"/>
    <col min="11" max="11" width="18.85546875" style="225" customWidth="1"/>
    <col min="12" max="12" width="11.42578125" style="341"/>
    <col min="13" max="13" width="13.7109375" style="225" bestFit="1" customWidth="1"/>
    <col min="14" max="14" width="11.42578125" style="341"/>
    <col min="15" max="15" width="13.7109375" style="225" bestFit="1" customWidth="1"/>
    <col min="16" max="16" width="15.28515625" style="341" customWidth="1"/>
    <col min="17" max="17" width="18.28515625" style="225" customWidth="1"/>
    <col min="18" max="18" width="37.85546875" style="341" customWidth="1"/>
    <col min="19" max="19" width="30.28515625" style="341" customWidth="1"/>
    <col min="20" max="20" width="22.85546875" style="341" customWidth="1"/>
    <col min="21" max="21" width="36.7109375" style="341" customWidth="1"/>
    <col min="22" max="16384" width="11.42578125" style="341"/>
  </cols>
  <sheetData>
    <row r="1" spans="1:32" ht="18.75" x14ac:dyDescent="0.25">
      <c r="A1" s="423"/>
      <c r="B1" s="267"/>
      <c r="C1" s="267"/>
      <c r="D1" s="267"/>
      <c r="E1" s="267"/>
      <c r="F1" s="267"/>
      <c r="G1" s="267"/>
      <c r="H1" s="267" t="s">
        <v>1543</v>
      </c>
      <c r="J1" s="423"/>
      <c r="K1" s="267"/>
      <c r="L1" s="267"/>
      <c r="M1" s="464" t="s">
        <v>1544</v>
      </c>
      <c r="N1" s="464" t="s">
        <v>1545</v>
      </c>
      <c r="O1" s="464" t="s">
        <v>1546</v>
      </c>
      <c r="P1" s="464" t="s">
        <v>1547</v>
      </c>
      <c r="Q1" s="464" t="s">
        <v>1548</v>
      </c>
      <c r="R1" s="464" t="s">
        <v>1549</v>
      </c>
      <c r="S1" s="464" t="s">
        <v>1550</v>
      </c>
      <c r="T1" s="464" t="s">
        <v>1551</v>
      </c>
      <c r="U1" s="464" t="s">
        <v>1552</v>
      </c>
      <c r="V1" s="466" t="s">
        <v>1553</v>
      </c>
      <c r="W1" s="464" t="s">
        <v>1554</v>
      </c>
      <c r="X1" s="464" t="s">
        <v>1555</v>
      </c>
      <c r="Y1" s="464" t="s">
        <v>1556</v>
      </c>
      <c r="Z1" s="464" t="s">
        <v>1557</v>
      </c>
      <c r="AA1" s="464" t="s">
        <v>1558</v>
      </c>
      <c r="AB1" s="464" t="s">
        <v>1559</v>
      </c>
      <c r="AC1" s="464" t="s">
        <v>1560</v>
      </c>
      <c r="AD1" s="464" t="s">
        <v>1561</v>
      </c>
      <c r="AE1" s="464" t="s">
        <v>1562</v>
      </c>
      <c r="AF1" s="464" t="s">
        <v>1563</v>
      </c>
    </row>
    <row r="2" spans="1:32" ht="18.75" x14ac:dyDescent="0.25">
      <c r="A2" s="254" t="s">
        <v>1454</v>
      </c>
      <c r="B2" s="267"/>
      <c r="C2" s="267"/>
      <c r="D2" s="267"/>
      <c r="E2" s="267"/>
      <c r="F2" s="267"/>
      <c r="G2" s="267"/>
      <c r="H2" s="267"/>
      <c r="J2" s="423"/>
      <c r="K2" s="267"/>
      <c r="L2" s="267"/>
      <c r="M2" s="267"/>
      <c r="N2" s="267"/>
      <c r="O2" s="267"/>
      <c r="P2" s="267"/>
      <c r="Q2" s="267"/>
      <c r="R2" s="267"/>
      <c r="S2" s="267"/>
      <c r="T2" s="267"/>
      <c r="U2" s="267"/>
      <c r="V2" s="423"/>
      <c r="W2" s="423"/>
      <c r="X2" s="423"/>
      <c r="Y2" s="423"/>
      <c r="Z2" s="423"/>
      <c r="AA2" s="423"/>
      <c r="AB2" s="423"/>
      <c r="AC2" s="423"/>
      <c r="AD2" s="423"/>
      <c r="AE2" s="423"/>
      <c r="AF2" s="423"/>
    </row>
    <row r="3" spans="1:32" x14ac:dyDescent="0.25">
      <c r="A3" s="772" t="s">
        <v>1564</v>
      </c>
      <c r="B3" s="772"/>
      <c r="C3" s="772"/>
      <c r="D3" s="772"/>
      <c r="E3" s="772"/>
      <c r="F3" s="772"/>
      <c r="G3" s="772"/>
      <c r="H3" s="772"/>
      <c r="I3" s="772"/>
      <c r="J3" s="772"/>
      <c r="K3" s="772"/>
      <c r="L3" s="772"/>
      <c r="M3" s="772"/>
      <c r="N3" s="772"/>
      <c r="O3" s="772"/>
      <c r="P3" s="772"/>
      <c r="Q3" s="772"/>
      <c r="R3" s="772"/>
      <c r="S3" s="772"/>
      <c r="T3" s="772"/>
      <c r="U3" s="772"/>
      <c r="V3" s="423"/>
      <c r="W3" s="423"/>
      <c r="X3" s="423"/>
      <c r="Y3" s="423"/>
      <c r="Z3" s="423"/>
      <c r="AA3" s="423"/>
      <c r="AB3" s="423"/>
      <c r="AC3" s="423"/>
      <c r="AD3" s="423"/>
      <c r="AE3" s="423"/>
      <c r="AF3" s="423"/>
    </row>
    <row r="4" spans="1:32" ht="1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1361</v>
      </c>
      <c r="S4" s="736" t="s">
        <v>1362</v>
      </c>
      <c r="T4" s="736" t="s">
        <v>1363</v>
      </c>
      <c r="U4" s="733" t="s">
        <v>1364</v>
      </c>
      <c r="V4" s="423"/>
      <c r="W4" s="423"/>
      <c r="X4" s="423"/>
      <c r="Y4" s="423"/>
      <c r="Z4" s="423"/>
      <c r="AA4" s="423"/>
      <c r="AB4" s="423"/>
      <c r="AC4" s="423"/>
      <c r="AD4" s="423"/>
      <c r="AE4" s="423"/>
      <c r="AF4" s="423"/>
    </row>
    <row r="5" spans="1:32"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4"/>
      <c r="V5" s="423"/>
      <c r="W5" s="423"/>
      <c r="X5" s="423"/>
      <c r="Y5" s="423"/>
      <c r="Z5" s="423"/>
      <c r="AA5" s="423"/>
      <c r="AB5" s="423"/>
      <c r="AC5" s="423"/>
      <c r="AD5" s="423"/>
      <c r="AE5" s="423"/>
      <c r="AF5" s="423"/>
    </row>
    <row r="6" spans="1:32"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5"/>
      <c r="V6" s="423"/>
      <c r="W6" s="423"/>
      <c r="X6" s="423"/>
      <c r="Y6" s="423"/>
      <c r="Z6" s="423"/>
      <c r="AA6" s="423"/>
      <c r="AB6" s="423"/>
      <c r="AC6" s="423"/>
      <c r="AD6" s="423"/>
      <c r="AE6" s="423"/>
      <c r="AF6" s="423"/>
    </row>
    <row r="7" spans="1:32" ht="15.75" x14ac:dyDescent="0.25">
      <c r="A7" s="405"/>
      <c r="B7" s="406"/>
      <c r="C7" s="407"/>
      <c r="D7" s="407"/>
      <c r="E7" s="407"/>
      <c r="F7" s="408"/>
      <c r="G7" s="407"/>
      <c r="H7" s="409"/>
      <c r="I7" s="409"/>
      <c r="J7" s="409"/>
      <c r="K7" s="409"/>
      <c r="L7" s="409"/>
      <c r="M7" s="409"/>
      <c r="N7" s="409"/>
      <c r="O7" s="409"/>
      <c r="P7" s="409"/>
      <c r="Q7" s="409"/>
      <c r="R7" s="410"/>
      <c r="S7" s="410"/>
      <c r="T7" s="410"/>
      <c r="U7" s="411"/>
      <c r="V7" s="423"/>
      <c r="W7" s="423"/>
      <c r="X7" s="423"/>
      <c r="Y7" s="423"/>
      <c r="Z7" s="423"/>
      <c r="AA7" s="423"/>
      <c r="AB7" s="423"/>
      <c r="AC7" s="423"/>
      <c r="AD7" s="423"/>
      <c r="AE7" s="423"/>
      <c r="AF7" s="423"/>
    </row>
    <row r="8" spans="1:32" ht="94.5" x14ac:dyDescent="0.25">
      <c r="A8" s="773" t="s">
        <v>1565</v>
      </c>
      <c r="B8" s="776" t="s">
        <v>1566</v>
      </c>
      <c r="C8" s="519" t="s">
        <v>1544</v>
      </c>
      <c r="D8" s="520" t="s">
        <v>1887</v>
      </c>
      <c r="E8" s="520" t="s">
        <v>1888</v>
      </c>
      <c r="F8" s="479" t="s">
        <v>1889</v>
      </c>
      <c r="G8" s="520" t="s">
        <v>1890</v>
      </c>
      <c r="H8" s="521">
        <v>0.25</v>
      </c>
      <c r="I8" s="335"/>
      <c r="J8" s="521">
        <v>0.25</v>
      </c>
      <c r="K8" s="335"/>
      <c r="L8" s="521">
        <v>0.25</v>
      </c>
      <c r="M8" s="335"/>
      <c r="N8" s="521">
        <v>0.25</v>
      </c>
      <c r="O8" s="335"/>
      <c r="P8" s="521">
        <f t="shared" ref="P8:P22" si="0">H8+J8+L8+N8</f>
        <v>1</v>
      </c>
      <c r="Q8" s="371">
        <f t="shared" ref="Q8:Q22" si="1">I8+K8+M8+O8</f>
        <v>0</v>
      </c>
      <c r="R8" s="520" t="s">
        <v>2027</v>
      </c>
      <c r="S8" s="520" t="s">
        <v>1899</v>
      </c>
      <c r="T8" s="591" t="s">
        <v>1900</v>
      </c>
      <c r="U8" s="520" t="s">
        <v>1901</v>
      </c>
      <c r="V8" s="423"/>
      <c r="W8" s="423"/>
      <c r="X8" s="423"/>
      <c r="Y8" s="423"/>
      <c r="Z8" s="423"/>
      <c r="AA8" s="423"/>
      <c r="AB8" s="423"/>
      <c r="AC8" s="423"/>
      <c r="AD8" s="423"/>
      <c r="AE8" s="423"/>
      <c r="AF8" s="423"/>
    </row>
    <row r="9" spans="1:32" ht="15.75" hidden="1" x14ac:dyDescent="0.25">
      <c r="A9" s="774"/>
      <c r="B9" s="776"/>
      <c r="C9" s="479"/>
      <c r="D9" s="479"/>
      <c r="E9" s="479"/>
      <c r="F9" s="479"/>
      <c r="G9" s="264"/>
      <c r="H9" s="264"/>
      <c r="I9" s="335"/>
      <c r="J9" s="264"/>
      <c r="K9" s="335"/>
      <c r="L9" s="264"/>
      <c r="M9" s="335"/>
      <c r="N9" s="264"/>
      <c r="O9" s="335"/>
      <c r="P9" s="372">
        <f t="shared" si="0"/>
        <v>0</v>
      </c>
      <c r="Q9" s="371">
        <f t="shared" si="1"/>
        <v>0</v>
      </c>
      <c r="R9" s="264"/>
      <c r="S9" s="264"/>
      <c r="T9" s="264"/>
      <c r="U9" s="264"/>
      <c r="V9" s="423"/>
      <c r="W9" s="423"/>
      <c r="X9" s="423"/>
      <c r="Y9" s="423"/>
      <c r="Z9" s="423"/>
      <c r="AA9" s="423"/>
      <c r="AB9" s="423"/>
      <c r="AC9" s="423"/>
      <c r="AD9" s="423"/>
      <c r="AE9" s="423"/>
      <c r="AF9" s="423"/>
    </row>
    <row r="10" spans="1:32" ht="15.75" hidden="1" x14ac:dyDescent="0.25">
      <c r="A10" s="774"/>
      <c r="B10" s="776"/>
      <c r="C10" s="479"/>
      <c r="D10" s="479"/>
      <c r="E10" s="479"/>
      <c r="F10" s="479"/>
      <c r="G10" s="264"/>
      <c r="H10" s="264"/>
      <c r="I10" s="335"/>
      <c r="J10" s="264"/>
      <c r="K10" s="335"/>
      <c r="L10" s="264"/>
      <c r="M10" s="335"/>
      <c r="N10" s="264"/>
      <c r="O10" s="335"/>
      <c r="P10" s="372">
        <f t="shared" si="0"/>
        <v>0</v>
      </c>
      <c r="Q10" s="371">
        <f t="shared" si="1"/>
        <v>0</v>
      </c>
      <c r="R10" s="264"/>
      <c r="S10" s="264"/>
      <c r="T10" s="264"/>
      <c r="U10" s="264"/>
      <c r="V10" s="423"/>
      <c r="W10" s="423"/>
      <c r="X10" s="423"/>
      <c r="Y10" s="423"/>
      <c r="Z10" s="423"/>
      <c r="AA10" s="423"/>
      <c r="AB10" s="423"/>
      <c r="AC10" s="423"/>
      <c r="AD10" s="423"/>
      <c r="AE10" s="423"/>
      <c r="AF10" s="423"/>
    </row>
    <row r="11" spans="1:32" ht="15.75" hidden="1" x14ac:dyDescent="0.25">
      <c r="A11" s="774"/>
      <c r="B11" s="776"/>
      <c r="C11" s="479"/>
      <c r="D11" s="479"/>
      <c r="E11" s="479"/>
      <c r="F11" s="479"/>
      <c r="G11" s="264"/>
      <c r="H11" s="264"/>
      <c r="I11" s="335"/>
      <c r="J11" s="264"/>
      <c r="K11" s="335"/>
      <c r="L11" s="264"/>
      <c r="M11" s="335"/>
      <c r="N11" s="264"/>
      <c r="O11" s="335"/>
      <c r="P11" s="372">
        <f t="shared" si="0"/>
        <v>0</v>
      </c>
      <c r="Q11" s="371">
        <f t="shared" si="1"/>
        <v>0</v>
      </c>
      <c r="R11" s="264"/>
      <c r="S11" s="264"/>
      <c r="T11" s="264"/>
      <c r="U11" s="264"/>
      <c r="V11" s="423"/>
      <c r="W11" s="423"/>
      <c r="X11" s="423"/>
      <c r="Y11" s="423"/>
      <c r="Z11" s="423"/>
      <c r="AA11" s="423"/>
      <c r="AB11" s="423"/>
      <c r="AC11" s="423"/>
      <c r="AD11" s="423"/>
      <c r="AE11" s="423"/>
      <c r="AF11" s="423"/>
    </row>
    <row r="12" spans="1:32" ht="15.75" hidden="1" x14ac:dyDescent="0.25">
      <c r="A12" s="774"/>
      <c r="B12" s="776"/>
      <c r="C12" s="479"/>
      <c r="D12" s="479"/>
      <c r="E12" s="479"/>
      <c r="F12" s="479"/>
      <c r="G12" s="264"/>
      <c r="H12" s="264"/>
      <c r="I12" s="335"/>
      <c r="J12" s="264"/>
      <c r="K12" s="335"/>
      <c r="L12" s="264"/>
      <c r="M12" s="335"/>
      <c r="N12" s="264"/>
      <c r="O12" s="335"/>
      <c r="P12" s="372">
        <f t="shared" si="0"/>
        <v>0</v>
      </c>
      <c r="Q12" s="371">
        <f t="shared" si="1"/>
        <v>0</v>
      </c>
      <c r="R12" s="264"/>
      <c r="S12" s="264"/>
      <c r="T12" s="264"/>
      <c r="U12" s="264"/>
      <c r="V12" s="423"/>
      <c r="W12" s="423"/>
      <c r="X12" s="423"/>
      <c r="Y12" s="423"/>
      <c r="Z12" s="423"/>
      <c r="AA12" s="423"/>
      <c r="AB12" s="423"/>
      <c r="AC12" s="423"/>
      <c r="AD12" s="423"/>
      <c r="AE12" s="423"/>
      <c r="AF12" s="423"/>
    </row>
    <row r="13" spans="1:32" ht="15.75" hidden="1" x14ac:dyDescent="0.25">
      <c r="A13" s="774"/>
      <c r="B13" s="776" t="s">
        <v>1567</v>
      </c>
      <c r="C13" s="479"/>
      <c r="D13" s="479"/>
      <c r="E13" s="479"/>
      <c r="F13" s="479"/>
      <c r="G13" s="264"/>
      <c r="H13" s="264"/>
      <c r="I13" s="335"/>
      <c r="J13" s="264"/>
      <c r="K13" s="335"/>
      <c r="L13" s="264"/>
      <c r="M13" s="335"/>
      <c r="N13" s="264"/>
      <c r="O13" s="335"/>
      <c r="P13" s="372">
        <f t="shared" si="0"/>
        <v>0</v>
      </c>
      <c r="Q13" s="371">
        <f t="shared" si="1"/>
        <v>0</v>
      </c>
      <c r="R13" s="264"/>
      <c r="S13" s="264"/>
      <c r="T13" s="264"/>
      <c r="U13" s="264"/>
      <c r="V13" s="423"/>
      <c r="W13" s="423"/>
      <c r="X13" s="423"/>
      <c r="Y13" s="423"/>
      <c r="Z13" s="423"/>
      <c r="AA13" s="423"/>
      <c r="AB13" s="423"/>
      <c r="AC13" s="423"/>
      <c r="AD13" s="423"/>
      <c r="AE13" s="423"/>
      <c r="AF13" s="423"/>
    </row>
    <row r="14" spans="1:32" ht="15.75" hidden="1" x14ac:dyDescent="0.25">
      <c r="A14" s="774"/>
      <c r="B14" s="776"/>
      <c r="C14" s="479"/>
      <c r="D14" s="479"/>
      <c r="E14" s="479"/>
      <c r="F14" s="479"/>
      <c r="G14" s="264"/>
      <c r="H14" s="264"/>
      <c r="I14" s="335"/>
      <c r="J14" s="264"/>
      <c r="K14" s="335"/>
      <c r="L14" s="264"/>
      <c r="M14" s="335"/>
      <c r="N14" s="264"/>
      <c r="O14" s="335"/>
      <c r="P14" s="372">
        <f t="shared" si="0"/>
        <v>0</v>
      </c>
      <c r="Q14" s="371">
        <f t="shared" si="1"/>
        <v>0</v>
      </c>
      <c r="R14" s="264"/>
      <c r="S14" s="264"/>
      <c r="T14" s="264"/>
      <c r="U14" s="336"/>
      <c r="V14" s="423"/>
      <c r="W14" s="423"/>
      <c r="X14" s="423"/>
      <c r="Y14" s="423"/>
      <c r="Z14" s="423"/>
      <c r="AA14" s="423"/>
      <c r="AB14" s="423"/>
      <c r="AC14" s="423"/>
      <c r="AD14" s="423"/>
      <c r="AE14" s="423"/>
      <c r="AF14" s="423"/>
    </row>
    <row r="15" spans="1:32" ht="15.75" hidden="1" x14ac:dyDescent="0.25">
      <c r="A15" s="774"/>
      <c r="B15" s="776"/>
      <c r="C15" s="479"/>
      <c r="D15" s="479"/>
      <c r="E15" s="479"/>
      <c r="F15" s="479"/>
      <c r="G15" s="264"/>
      <c r="H15" s="264"/>
      <c r="I15" s="335"/>
      <c r="J15" s="264"/>
      <c r="K15" s="335"/>
      <c r="L15" s="264"/>
      <c r="M15" s="335"/>
      <c r="N15" s="264"/>
      <c r="O15" s="335"/>
      <c r="P15" s="372">
        <f t="shared" si="0"/>
        <v>0</v>
      </c>
      <c r="Q15" s="371">
        <f t="shared" si="1"/>
        <v>0</v>
      </c>
      <c r="R15" s="264"/>
      <c r="S15" s="264"/>
      <c r="T15" s="264"/>
      <c r="U15" s="336"/>
      <c r="V15" s="423"/>
      <c r="W15" s="423"/>
      <c r="X15" s="423"/>
      <c r="Y15" s="423"/>
      <c r="Z15" s="423"/>
      <c r="AA15" s="423"/>
      <c r="AB15" s="423"/>
      <c r="AC15" s="423"/>
      <c r="AD15" s="423"/>
      <c r="AE15" s="423"/>
      <c r="AF15" s="423"/>
    </row>
    <row r="16" spans="1:32" ht="15.75" hidden="1" x14ac:dyDescent="0.25">
      <c r="A16" s="774"/>
      <c r="B16" s="776"/>
      <c r="C16" s="479"/>
      <c r="D16" s="479"/>
      <c r="E16" s="479"/>
      <c r="F16" s="479"/>
      <c r="G16" s="264"/>
      <c r="H16" s="264"/>
      <c r="I16" s="335"/>
      <c r="J16" s="264"/>
      <c r="K16" s="335"/>
      <c r="L16" s="264"/>
      <c r="M16" s="335"/>
      <c r="N16" s="264"/>
      <c r="O16" s="335"/>
      <c r="P16" s="372">
        <f t="shared" si="0"/>
        <v>0</v>
      </c>
      <c r="Q16" s="371">
        <f t="shared" si="1"/>
        <v>0</v>
      </c>
      <c r="R16" s="264"/>
      <c r="S16" s="264"/>
      <c r="T16" s="264"/>
      <c r="U16" s="336"/>
      <c r="V16" s="423"/>
      <c r="W16" s="423"/>
      <c r="X16" s="423"/>
      <c r="Y16" s="423"/>
      <c r="Z16" s="423"/>
      <c r="AA16" s="423"/>
      <c r="AB16" s="423"/>
      <c r="AC16" s="423"/>
      <c r="AD16" s="423"/>
      <c r="AE16" s="423"/>
      <c r="AF16" s="423"/>
    </row>
    <row r="17" spans="1:21" ht="15.75" hidden="1" x14ac:dyDescent="0.25">
      <c r="A17" s="774"/>
      <c r="B17" s="776"/>
      <c r="C17" s="479"/>
      <c r="D17" s="479"/>
      <c r="E17" s="479"/>
      <c r="F17" s="479"/>
      <c r="G17" s="264"/>
      <c r="H17" s="264"/>
      <c r="I17" s="335"/>
      <c r="J17" s="264"/>
      <c r="K17" s="335"/>
      <c r="L17" s="337"/>
      <c r="M17" s="335"/>
      <c r="N17" s="264"/>
      <c r="O17" s="335"/>
      <c r="P17" s="372">
        <f t="shared" si="0"/>
        <v>0</v>
      </c>
      <c r="Q17" s="371">
        <f t="shared" si="1"/>
        <v>0</v>
      </c>
      <c r="R17" s="264"/>
      <c r="S17" s="264"/>
      <c r="T17" s="264"/>
      <c r="U17" s="264"/>
    </row>
    <row r="18" spans="1:21" ht="94.5" x14ac:dyDescent="0.25">
      <c r="A18" s="774"/>
      <c r="B18" s="776" t="s">
        <v>1568</v>
      </c>
      <c r="C18" s="519" t="s">
        <v>1546</v>
      </c>
      <c r="D18" s="520" t="s">
        <v>1891</v>
      </c>
      <c r="E18" s="520" t="s">
        <v>1892</v>
      </c>
      <c r="F18" s="264" t="s">
        <v>1893</v>
      </c>
      <c r="G18" s="520" t="s">
        <v>1894</v>
      </c>
      <c r="H18" s="521">
        <v>0.25</v>
      </c>
      <c r="I18" s="335">
        <f>+(Q18/4)</f>
        <v>425</v>
      </c>
      <c r="J18" s="521">
        <v>0.25</v>
      </c>
      <c r="K18" s="335">
        <f>+(Q18/4)</f>
        <v>425</v>
      </c>
      <c r="L18" s="521">
        <v>0.25</v>
      </c>
      <c r="M18" s="335">
        <f>+(Q18/4)</f>
        <v>425</v>
      </c>
      <c r="N18" s="521">
        <v>0.25</v>
      </c>
      <c r="O18" s="335">
        <f>+(Q18/4)</f>
        <v>425</v>
      </c>
      <c r="P18" s="521">
        <f t="shared" si="0"/>
        <v>1</v>
      </c>
      <c r="Q18" s="371">
        <f>+'5. ACTIVIDADES ESPECIALES'!D523+'5. ACTIVIDADES ESPECIALES'!D460</f>
        <v>1700</v>
      </c>
      <c r="R18" s="520" t="s">
        <v>1902</v>
      </c>
      <c r="S18" s="520" t="s">
        <v>1899</v>
      </c>
      <c r="T18" s="591" t="s">
        <v>1900</v>
      </c>
      <c r="U18" s="520" t="s">
        <v>1901</v>
      </c>
    </row>
    <row r="19" spans="1:21" ht="110.25" x14ac:dyDescent="0.25">
      <c r="A19" s="774"/>
      <c r="B19" s="776"/>
      <c r="C19" s="519" t="s">
        <v>1546</v>
      </c>
      <c r="D19" s="520" t="s">
        <v>1895</v>
      </c>
      <c r="E19" s="520" t="s">
        <v>1896</v>
      </c>
      <c r="F19" s="264" t="s">
        <v>1897</v>
      </c>
      <c r="G19" s="520" t="s">
        <v>1898</v>
      </c>
      <c r="H19" s="521">
        <v>0.25</v>
      </c>
      <c r="I19" s="335"/>
      <c r="J19" s="521">
        <v>0.25</v>
      </c>
      <c r="K19" s="335"/>
      <c r="L19" s="521">
        <v>0.25</v>
      </c>
      <c r="M19" s="335"/>
      <c r="N19" s="521">
        <v>0.25</v>
      </c>
      <c r="O19" s="335"/>
      <c r="P19" s="521">
        <f t="shared" si="0"/>
        <v>1</v>
      </c>
      <c r="Q19" s="371">
        <f t="shared" si="1"/>
        <v>0</v>
      </c>
      <c r="R19" s="520" t="s">
        <v>1903</v>
      </c>
      <c r="S19" s="520" t="s">
        <v>1904</v>
      </c>
      <c r="T19" s="591" t="s">
        <v>1900</v>
      </c>
      <c r="U19" s="520" t="s">
        <v>1901</v>
      </c>
    </row>
    <row r="20" spans="1:21" ht="15.75" hidden="1" x14ac:dyDescent="0.25">
      <c r="A20" s="774"/>
      <c r="B20" s="776"/>
      <c r="C20" s="479"/>
      <c r="D20" s="479"/>
      <c r="E20" s="479"/>
      <c r="F20" s="479"/>
      <c r="G20" s="264"/>
      <c r="H20" s="264"/>
      <c r="I20" s="335"/>
      <c r="J20" s="264"/>
      <c r="K20" s="335"/>
      <c r="L20" s="337"/>
      <c r="M20" s="335"/>
      <c r="N20" s="264"/>
      <c r="O20" s="335"/>
      <c r="P20" s="372">
        <f t="shared" si="0"/>
        <v>0</v>
      </c>
      <c r="Q20" s="371">
        <f t="shared" si="1"/>
        <v>0</v>
      </c>
      <c r="R20" s="264"/>
      <c r="S20" s="264"/>
      <c r="T20" s="264"/>
      <c r="U20" s="264"/>
    </row>
    <row r="21" spans="1:21" ht="15.75" hidden="1" x14ac:dyDescent="0.25">
      <c r="A21" s="774"/>
      <c r="B21" s="776"/>
      <c r="C21" s="479"/>
      <c r="D21" s="479"/>
      <c r="E21" s="479"/>
      <c r="F21" s="479"/>
      <c r="G21" s="264"/>
      <c r="H21" s="264"/>
      <c r="I21" s="335"/>
      <c r="J21" s="264"/>
      <c r="K21" s="335"/>
      <c r="L21" s="337"/>
      <c r="M21" s="335"/>
      <c r="N21" s="264"/>
      <c r="O21" s="335"/>
      <c r="P21" s="372">
        <f t="shared" si="0"/>
        <v>0</v>
      </c>
      <c r="Q21" s="371">
        <f t="shared" si="1"/>
        <v>0</v>
      </c>
      <c r="R21" s="264"/>
      <c r="S21" s="264"/>
      <c r="T21" s="264"/>
      <c r="U21" s="264"/>
    </row>
    <row r="22" spans="1:21" ht="15.75" hidden="1" x14ac:dyDescent="0.25">
      <c r="A22" s="774"/>
      <c r="B22" s="776"/>
      <c r="C22" s="479"/>
      <c r="D22" s="479"/>
      <c r="E22" s="479"/>
      <c r="F22" s="479"/>
      <c r="G22" s="264"/>
      <c r="H22" s="264"/>
      <c r="I22" s="335"/>
      <c r="J22" s="264"/>
      <c r="K22" s="335"/>
      <c r="L22" s="337"/>
      <c r="M22" s="335"/>
      <c r="N22" s="264"/>
      <c r="O22" s="335"/>
      <c r="P22" s="372">
        <f t="shared" si="0"/>
        <v>0</v>
      </c>
      <c r="Q22" s="371">
        <f t="shared" si="1"/>
        <v>0</v>
      </c>
      <c r="R22" s="264"/>
      <c r="S22" s="264"/>
      <c r="T22" s="264"/>
      <c r="U22" s="264"/>
    </row>
    <row r="23" spans="1:21" ht="15.75" hidden="1" x14ac:dyDescent="0.25">
      <c r="A23" s="774"/>
      <c r="B23" s="773" t="s">
        <v>1569</v>
      </c>
      <c r="C23" s="479"/>
      <c r="D23" s="479"/>
      <c r="E23" s="479"/>
      <c r="F23" s="479"/>
      <c r="G23" s="264"/>
      <c r="H23" s="264"/>
      <c r="I23" s="335"/>
      <c r="J23" s="264"/>
      <c r="K23" s="335"/>
      <c r="L23" s="337"/>
      <c r="M23" s="335"/>
      <c r="N23" s="264"/>
      <c r="O23" s="335"/>
      <c r="P23" s="372">
        <f t="shared" ref="P23:Q23" si="2">H23+J23+L23+N23</f>
        <v>0</v>
      </c>
      <c r="Q23" s="371">
        <f t="shared" si="2"/>
        <v>0</v>
      </c>
      <c r="R23" s="264"/>
      <c r="S23" s="264"/>
      <c r="T23" s="264"/>
      <c r="U23" s="264"/>
    </row>
    <row r="24" spans="1:21" ht="15.75" hidden="1" x14ac:dyDescent="0.25">
      <c r="A24" s="774"/>
      <c r="B24" s="774"/>
      <c r="C24" s="479"/>
      <c r="D24" s="479"/>
      <c r="E24" s="479"/>
      <c r="F24" s="479"/>
      <c r="G24" s="264"/>
      <c r="H24" s="264"/>
      <c r="I24" s="335"/>
      <c r="J24" s="264"/>
      <c r="K24" s="335"/>
      <c r="L24" s="337"/>
      <c r="M24" s="335"/>
      <c r="N24" s="264"/>
      <c r="O24" s="335"/>
      <c r="P24" s="372">
        <f t="shared" ref="P24:P42" si="3">H24+J24+L24+N24</f>
        <v>0</v>
      </c>
      <c r="Q24" s="371">
        <f t="shared" ref="Q24:Q42" si="4">I24+K24+M24+O24</f>
        <v>0</v>
      </c>
      <c r="R24" s="264"/>
      <c r="S24" s="264"/>
      <c r="T24" s="264"/>
      <c r="U24" s="264"/>
    </row>
    <row r="25" spans="1:21" ht="15.75" hidden="1" x14ac:dyDescent="0.25">
      <c r="A25" s="774"/>
      <c r="B25" s="774"/>
      <c r="C25" s="479"/>
      <c r="D25" s="479"/>
      <c r="E25" s="479"/>
      <c r="F25" s="479"/>
      <c r="G25" s="264"/>
      <c r="H25" s="264"/>
      <c r="I25" s="335"/>
      <c r="J25" s="264"/>
      <c r="K25" s="335"/>
      <c r="L25" s="337"/>
      <c r="M25" s="335"/>
      <c r="N25" s="264"/>
      <c r="O25" s="335"/>
      <c r="P25" s="372">
        <f t="shared" si="3"/>
        <v>0</v>
      </c>
      <c r="Q25" s="371">
        <f t="shared" si="4"/>
        <v>0</v>
      </c>
      <c r="R25" s="264"/>
      <c r="S25" s="264"/>
      <c r="T25" s="264"/>
      <c r="U25" s="264"/>
    </row>
    <row r="26" spans="1:21" ht="15.75" hidden="1" x14ac:dyDescent="0.25">
      <c r="A26" s="774"/>
      <c r="B26" s="774"/>
      <c r="C26" s="479"/>
      <c r="D26" s="479"/>
      <c r="E26" s="479"/>
      <c r="F26" s="479"/>
      <c r="G26" s="264"/>
      <c r="H26" s="264"/>
      <c r="I26" s="335"/>
      <c r="J26" s="264"/>
      <c r="K26" s="335"/>
      <c r="L26" s="337"/>
      <c r="M26" s="335"/>
      <c r="N26" s="264"/>
      <c r="O26" s="335"/>
      <c r="P26" s="372">
        <f t="shared" si="3"/>
        <v>0</v>
      </c>
      <c r="Q26" s="371">
        <f t="shared" si="4"/>
        <v>0</v>
      </c>
      <c r="R26" s="264"/>
      <c r="S26" s="264"/>
      <c r="T26" s="264"/>
      <c r="U26" s="264"/>
    </row>
    <row r="27" spans="1:21" ht="15.75" hidden="1" x14ac:dyDescent="0.25">
      <c r="A27" s="774"/>
      <c r="B27" s="775"/>
      <c r="C27" s="479"/>
      <c r="D27" s="479"/>
      <c r="E27" s="479"/>
      <c r="F27" s="479"/>
      <c r="G27" s="264"/>
      <c r="H27" s="264"/>
      <c r="I27" s="335"/>
      <c r="J27" s="264"/>
      <c r="K27" s="335"/>
      <c r="L27" s="337"/>
      <c r="M27" s="335"/>
      <c r="N27" s="264"/>
      <c r="O27" s="335"/>
      <c r="P27" s="372">
        <f t="shared" si="3"/>
        <v>0</v>
      </c>
      <c r="Q27" s="371">
        <f t="shared" si="4"/>
        <v>0</v>
      </c>
      <c r="R27" s="264"/>
      <c r="S27" s="264"/>
      <c r="T27" s="264"/>
      <c r="U27" s="264"/>
    </row>
    <row r="28" spans="1:21" ht="15.75" hidden="1" x14ac:dyDescent="0.25">
      <c r="A28" s="774"/>
      <c r="B28" s="773" t="s">
        <v>1570</v>
      </c>
      <c r="C28" s="479"/>
      <c r="D28" s="479"/>
      <c r="E28" s="479"/>
      <c r="F28" s="479"/>
      <c r="G28" s="264"/>
      <c r="H28" s="264"/>
      <c r="I28" s="335"/>
      <c r="J28" s="264"/>
      <c r="K28" s="335"/>
      <c r="L28" s="337"/>
      <c r="M28" s="335"/>
      <c r="N28" s="264"/>
      <c r="O28" s="335"/>
      <c r="P28" s="372">
        <f t="shared" si="3"/>
        <v>0</v>
      </c>
      <c r="Q28" s="371">
        <f t="shared" si="4"/>
        <v>0</v>
      </c>
      <c r="R28" s="264"/>
      <c r="S28" s="264"/>
      <c r="T28" s="264"/>
      <c r="U28" s="264"/>
    </row>
    <row r="29" spans="1:21" ht="15.75" hidden="1" x14ac:dyDescent="0.25">
      <c r="A29" s="774"/>
      <c r="B29" s="774"/>
      <c r="C29" s="479"/>
      <c r="D29" s="479"/>
      <c r="E29" s="479"/>
      <c r="F29" s="479"/>
      <c r="G29" s="264"/>
      <c r="H29" s="264"/>
      <c r="I29" s="335"/>
      <c r="J29" s="264"/>
      <c r="K29" s="335"/>
      <c r="L29" s="337"/>
      <c r="M29" s="335"/>
      <c r="N29" s="264"/>
      <c r="O29" s="335"/>
      <c r="P29" s="372">
        <f t="shared" si="3"/>
        <v>0</v>
      </c>
      <c r="Q29" s="371">
        <f t="shared" si="4"/>
        <v>0</v>
      </c>
      <c r="R29" s="264"/>
      <c r="S29" s="264"/>
      <c r="T29" s="264"/>
      <c r="U29" s="264"/>
    </row>
    <row r="30" spans="1:21" ht="15.75" hidden="1" x14ac:dyDescent="0.25">
      <c r="A30" s="774"/>
      <c r="B30" s="774"/>
      <c r="C30" s="479"/>
      <c r="D30" s="479"/>
      <c r="E30" s="479"/>
      <c r="F30" s="479"/>
      <c r="G30" s="264"/>
      <c r="H30" s="264"/>
      <c r="I30" s="335"/>
      <c r="J30" s="264"/>
      <c r="K30" s="335"/>
      <c r="L30" s="337"/>
      <c r="M30" s="335"/>
      <c r="N30" s="264"/>
      <c r="O30" s="335"/>
      <c r="P30" s="372">
        <f t="shared" si="3"/>
        <v>0</v>
      </c>
      <c r="Q30" s="371">
        <f t="shared" si="4"/>
        <v>0</v>
      </c>
      <c r="R30" s="264"/>
      <c r="S30" s="264"/>
      <c r="T30" s="264"/>
      <c r="U30" s="264"/>
    </row>
    <row r="31" spans="1:21" ht="15.75" hidden="1" x14ac:dyDescent="0.25">
      <c r="A31" s="774"/>
      <c r="B31" s="774"/>
      <c r="C31" s="479"/>
      <c r="D31" s="479"/>
      <c r="E31" s="479"/>
      <c r="F31" s="479"/>
      <c r="G31" s="264"/>
      <c r="H31" s="264"/>
      <c r="I31" s="335"/>
      <c r="J31" s="264"/>
      <c r="K31" s="335"/>
      <c r="L31" s="337"/>
      <c r="M31" s="335"/>
      <c r="N31" s="264"/>
      <c r="O31" s="335"/>
      <c r="P31" s="372">
        <f t="shared" si="3"/>
        <v>0</v>
      </c>
      <c r="Q31" s="371">
        <f t="shared" si="4"/>
        <v>0</v>
      </c>
      <c r="R31" s="264"/>
      <c r="S31" s="264"/>
      <c r="T31" s="264"/>
      <c r="U31" s="264"/>
    </row>
    <row r="32" spans="1:21" ht="15.75" hidden="1" x14ac:dyDescent="0.25">
      <c r="A32" s="774"/>
      <c r="B32" s="775"/>
      <c r="C32" s="479"/>
      <c r="D32" s="479"/>
      <c r="E32" s="479"/>
      <c r="F32" s="479"/>
      <c r="G32" s="264"/>
      <c r="H32" s="264"/>
      <c r="I32" s="335"/>
      <c r="J32" s="264"/>
      <c r="K32" s="335"/>
      <c r="L32" s="337"/>
      <c r="M32" s="335"/>
      <c r="N32" s="264"/>
      <c r="O32" s="335"/>
      <c r="P32" s="372">
        <f t="shared" si="3"/>
        <v>0</v>
      </c>
      <c r="Q32" s="371">
        <f t="shared" si="4"/>
        <v>0</v>
      </c>
      <c r="R32" s="264"/>
      <c r="S32" s="264"/>
      <c r="T32" s="264"/>
      <c r="U32" s="264"/>
    </row>
    <row r="33" spans="1:21" ht="15.75" hidden="1" x14ac:dyDescent="0.25">
      <c r="A33" s="774"/>
      <c r="B33" s="776" t="s">
        <v>1571</v>
      </c>
      <c r="C33" s="478"/>
      <c r="D33" s="478"/>
      <c r="E33" s="479"/>
      <c r="F33" s="479"/>
      <c r="G33" s="264"/>
      <c r="H33" s="264"/>
      <c r="I33" s="335"/>
      <c r="J33" s="264"/>
      <c r="K33" s="335"/>
      <c r="L33" s="337"/>
      <c r="M33" s="335"/>
      <c r="N33" s="264"/>
      <c r="O33" s="335"/>
      <c r="P33" s="372">
        <f t="shared" si="3"/>
        <v>0</v>
      </c>
      <c r="Q33" s="371">
        <f t="shared" si="4"/>
        <v>0</v>
      </c>
      <c r="R33" s="264"/>
      <c r="S33" s="264"/>
      <c r="T33" s="264"/>
      <c r="U33" s="264"/>
    </row>
    <row r="34" spans="1:21" ht="15.75" hidden="1" x14ac:dyDescent="0.25">
      <c r="A34" s="774"/>
      <c r="B34" s="776"/>
      <c r="C34" s="478"/>
      <c r="D34" s="478"/>
      <c r="E34" s="479"/>
      <c r="F34" s="479"/>
      <c r="G34" s="264"/>
      <c r="H34" s="264"/>
      <c r="I34" s="335"/>
      <c r="J34" s="264"/>
      <c r="K34" s="335"/>
      <c r="L34" s="337"/>
      <c r="M34" s="335"/>
      <c r="N34" s="264"/>
      <c r="O34" s="335"/>
      <c r="P34" s="372">
        <f t="shared" si="3"/>
        <v>0</v>
      </c>
      <c r="Q34" s="371">
        <f t="shared" si="4"/>
        <v>0</v>
      </c>
      <c r="R34" s="264"/>
      <c r="S34" s="264"/>
      <c r="T34" s="264"/>
      <c r="U34" s="264"/>
    </row>
    <row r="35" spans="1:21" ht="15.75" hidden="1" x14ac:dyDescent="0.25">
      <c r="A35" s="774"/>
      <c r="B35" s="776"/>
      <c r="C35" s="478"/>
      <c r="D35" s="478"/>
      <c r="E35" s="479"/>
      <c r="F35" s="479"/>
      <c r="G35" s="264"/>
      <c r="H35" s="264"/>
      <c r="I35" s="335"/>
      <c r="J35" s="264"/>
      <c r="K35" s="335"/>
      <c r="L35" s="337"/>
      <c r="M35" s="335"/>
      <c r="N35" s="264"/>
      <c r="O35" s="335"/>
      <c r="P35" s="372">
        <f t="shared" si="3"/>
        <v>0</v>
      </c>
      <c r="Q35" s="371">
        <f t="shared" si="4"/>
        <v>0</v>
      </c>
      <c r="R35" s="264"/>
      <c r="S35" s="264"/>
      <c r="T35" s="264"/>
      <c r="U35" s="264"/>
    </row>
    <row r="36" spans="1:21" ht="15.75" hidden="1" x14ac:dyDescent="0.25">
      <c r="A36" s="774"/>
      <c r="B36" s="776"/>
      <c r="C36" s="478"/>
      <c r="D36" s="478"/>
      <c r="E36" s="479"/>
      <c r="F36" s="479"/>
      <c r="G36" s="264"/>
      <c r="H36" s="264"/>
      <c r="I36" s="335"/>
      <c r="J36" s="264"/>
      <c r="K36" s="335"/>
      <c r="L36" s="337"/>
      <c r="M36" s="335"/>
      <c r="N36" s="264"/>
      <c r="O36" s="335"/>
      <c r="P36" s="372">
        <f t="shared" si="3"/>
        <v>0</v>
      </c>
      <c r="Q36" s="371">
        <f t="shared" si="4"/>
        <v>0</v>
      </c>
      <c r="R36" s="264"/>
      <c r="S36" s="264"/>
      <c r="T36" s="264"/>
      <c r="U36" s="264"/>
    </row>
    <row r="37" spans="1:21" ht="15.75" hidden="1" x14ac:dyDescent="0.25">
      <c r="A37" s="774"/>
      <c r="B37" s="776"/>
      <c r="C37" s="478"/>
      <c r="D37" s="478"/>
      <c r="E37" s="479"/>
      <c r="F37" s="479"/>
      <c r="G37" s="264"/>
      <c r="H37" s="264"/>
      <c r="I37" s="335"/>
      <c r="J37" s="264"/>
      <c r="K37" s="335"/>
      <c r="L37" s="337"/>
      <c r="M37" s="335"/>
      <c r="N37" s="264"/>
      <c r="O37" s="335"/>
      <c r="P37" s="372">
        <f t="shared" si="3"/>
        <v>0</v>
      </c>
      <c r="Q37" s="371">
        <f t="shared" si="4"/>
        <v>0</v>
      </c>
      <c r="R37" s="264"/>
      <c r="S37" s="264"/>
      <c r="T37" s="264"/>
      <c r="U37" s="264"/>
    </row>
    <row r="38" spans="1:21" ht="15.75" hidden="1" x14ac:dyDescent="0.25">
      <c r="A38" s="774"/>
      <c r="B38" s="776" t="s">
        <v>1572</v>
      </c>
      <c r="C38" s="478"/>
      <c r="D38" s="478"/>
      <c r="E38" s="479"/>
      <c r="F38" s="479"/>
      <c r="G38" s="264"/>
      <c r="H38" s="264"/>
      <c r="I38" s="335"/>
      <c r="J38" s="264"/>
      <c r="K38" s="335"/>
      <c r="L38" s="337"/>
      <c r="M38" s="335"/>
      <c r="N38" s="264"/>
      <c r="O38" s="335"/>
      <c r="P38" s="372">
        <f t="shared" si="3"/>
        <v>0</v>
      </c>
      <c r="Q38" s="371">
        <f t="shared" si="4"/>
        <v>0</v>
      </c>
      <c r="R38" s="264"/>
      <c r="S38" s="264"/>
      <c r="T38" s="264"/>
      <c r="U38" s="264"/>
    </row>
    <row r="39" spans="1:21" ht="15.75" hidden="1" x14ac:dyDescent="0.25">
      <c r="A39" s="774"/>
      <c r="B39" s="776"/>
      <c r="C39" s="478"/>
      <c r="D39" s="478"/>
      <c r="E39" s="479"/>
      <c r="F39" s="479"/>
      <c r="G39" s="264"/>
      <c r="H39" s="264"/>
      <c r="I39" s="335"/>
      <c r="J39" s="264"/>
      <c r="K39" s="335"/>
      <c r="L39" s="337"/>
      <c r="M39" s="335"/>
      <c r="N39" s="264"/>
      <c r="O39" s="335"/>
      <c r="P39" s="372">
        <f t="shared" si="3"/>
        <v>0</v>
      </c>
      <c r="Q39" s="371">
        <f t="shared" si="4"/>
        <v>0</v>
      </c>
      <c r="R39" s="264"/>
      <c r="S39" s="264"/>
      <c r="T39" s="264"/>
      <c r="U39" s="264"/>
    </row>
    <row r="40" spans="1:21" ht="15.75" hidden="1" x14ac:dyDescent="0.25">
      <c r="A40" s="774"/>
      <c r="B40" s="776"/>
      <c r="C40" s="478"/>
      <c r="D40" s="478"/>
      <c r="E40" s="479"/>
      <c r="F40" s="479"/>
      <c r="G40" s="264"/>
      <c r="H40" s="264"/>
      <c r="I40" s="335"/>
      <c r="J40" s="264"/>
      <c r="K40" s="335"/>
      <c r="L40" s="337"/>
      <c r="M40" s="335"/>
      <c r="N40" s="264"/>
      <c r="O40" s="335"/>
      <c r="P40" s="372">
        <f t="shared" si="3"/>
        <v>0</v>
      </c>
      <c r="Q40" s="371">
        <f t="shared" si="4"/>
        <v>0</v>
      </c>
      <c r="R40" s="264"/>
      <c r="S40" s="264"/>
      <c r="T40" s="264"/>
      <c r="U40" s="264"/>
    </row>
    <row r="41" spans="1:21" ht="15.75" hidden="1" x14ac:dyDescent="0.25">
      <c r="A41" s="774"/>
      <c r="B41" s="776"/>
      <c r="C41" s="478"/>
      <c r="D41" s="478"/>
      <c r="E41" s="479"/>
      <c r="F41" s="479"/>
      <c r="G41" s="264"/>
      <c r="H41" s="264"/>
      <c r="I41" s="335"/>
      <c r="J41" s="264"/>
      <c r="K41" s="335"/>
      <c r="L41" s="337"/>
      <c r="M41" s="335"/>
      <c r="N41" s="264"/>
      <c r="O41" s="335"/>
      <c r="P41" s="372">
        <f t="shared" si="3"/>
        <v>0</v>
      </c>
      <c r="Q41" s="371">
        <f t="shared" si="4"/>
        <v>0</v>
      </c>
      <c r="R41" s="264"/>
      <c r="S41" s="264"/>
      <c r="T41" s="264"/>
      <c r="U41" s="264"/>
    </row>
    <row r="42" spans="1:21" ht="15.75" hidden="1" x14ac:dyDescent="0.25">
      <c r="A42" s="774"/>
      <c r="B42" s="776"/>
      <c r="C42" s="478"/>
      <c r="D42" s="478"/>
      <c r="E42" s="479"/>
      <c r="F42" s="479"/>
      <c r="G42" s="264"/>
      <c r="H42" s="264"/>
      <c r="I42" s="335"/>
      <c r="J42" s="264"/>
      <c r="K42" s="335"/>
      <c r="L42" s="337"/>
      <c r="M42" s="335"/>
      <c r="N42" s="264"/>
      <c r="O42" s="335"/>
      <c r="P42" s="372">
        <f t="shared" si="3"/>
        <v>0</v>
      </c>
      <c r="Q42" s="371">
        <f t="shared" si="4"/>
        <v>0</v>
      </c>
      <c r="R42" s="264"/>
      <c r="S42" s="264"/>
      <c r="T42" s="264"/>
      <c r="U42" s="264"/>
    </row>
    <row r="43" spans="1:21" ht="15.75" x14ac:dyDescent="0.25">
      <c r="A43" s="275"/>
      <c r="B43" s="276"/>
      <c r="C43" s="275" t="s">
        <v>1573</v>
      </c>
      <c r="D43" s="276"/>
      <c r="E43" s="276"/>
      <c r="F43" s="276"/>
      <c r="G43" s="277"/>
      <c r="H43" s="265">
        <f t="shared" ref="H43:Q43" si="5">SUM(H8:H42)</f>
        <v>0.75</v>
      </c>
      <c r="I43" s="266">
        <f t="shared" si="5"/>
        <v>425</v>
      </c>
      <c r="J43" s="265">
        <f t="shared" si="5"/>
        <v>0.75</v>
      </c>
      <c r="K43" s="266">
        <f t="shared" si="5"/>
        <v>425</v>
      </c>
      <c r="L43" s="265">
        <f t="shared" si="5"/>
        <v>0.75</v>
      </c>
      <c r="M43" s="266">
        <f t="shared" si="5"/>
        <v>425</v>
      </c>
      <c r="N43" s="265">
        <f t="shared" si="5"/>
        <v>0.75</v>
      </c>
      <c r="O43" s="266">
        <f t="shared" si="5"/>
        <v>425</v>
      </c>
      <c r="P43" s="266">
        <f t="shared" si="5"/>
        <v>3</v>
      </c>
      <c r="Q43" s="266">
        <f t="shared" si="5"/>
        <v>1700</v>
      </c>
      <c r="R43" s="248"/>
      <c r="S43" s="248"/>
      <c r="T43" s="248"/>
      <c r="U43" s="248"/>
    </row>
    <row r="49" spans="3:17" x14ac:dyDescent="0.25">
      <c r="C49" s="423"/>
      <c r="E49" s="423"/>
      <c r="F49" s="423"/>
      <c r="G49" s="423"/>
      <c r="H49" s="423"/>
      <c r="I49" s="423"/>
      <c r="J49" s="423"/>
      <c r="K49" s="423"/>
      <c r="L49" s="423"/>
      <c r="M49" s="423"/>
      <c r="N49" s="423"/>
      <c r="O49" s="423"/>
      <c r="P49" s="423"/>
      <c r="Q49" s="423"/>
    </row>
    <row r="50" spans="3:17" x14ac:dyDescent="0.25">
      <c r="C50" s="423"/>
      <c r="E50" s="423"/>
      <c r="F50" s="423"/>
      <c r="G50" s="423"/>
      <c r="H50" s="423"/>
      <c r="I50" s="423"/>
      <c r="J50" s="423"/>
      <c r="K50" s="423"/>
      <c r="L50" s="423"/>
      <c r="M50" s="423"/>
      <c r="N50" s="423"/>
      <c r="O50" s="423"/>
      <c r="P50" s="423"/>
      <c r="Q50" s="423"/>
    </row>
    <row r="51" spans="3:17" x14ac:dyDescent="0.25">
      <c r="C51" s="423"/>
      <c r="E51" s="423"/>
      <c r="F51" s="423"/>
      <c r="G51" s="423"/>
      <c r="H51" s="423"/>
      <c r="I51" s="423"/>
      <c r="J51" s="423"/>
      <c r="K51" s="423"/>
      <c r="L51" s="423"/>
      <c r="M51" s="423"/>
      <c r="N51" s="423"/>
      <c r="O51" s="423"/>
      <c r="P51" s="423"/>
      <c r="Q51" s="423"/>
    </row>
    <row r="52" spans="3:17" x14ac:dyDescent="0.25">
      <c r="C52" s="423"/>
      <c r="E52" s="423"/>
      <c r="F52" s="423"/>
      <c r="G52" s="423"/>
      <c r="H52" s="423"/>
      <c r="I52" s="423"/>
      <c r="J52" s="423"/>
      <c r="K52" s="423"/>
      <c r="L52" s="423"/>
      <c r="M52" s="423"/>
      <c r="N52" s="423"/>
      <c r="O52" s="423"/>
      <c r="P52" s="423"/>
      <c r="Q52" s="423"/>
    </row>
    <row r="53" spans="3:17" x14ac:dyDescent="0.25">
      <c r="C53" s="423"/>
      <c r="E53" s="423"/>
      <c r="F53" s="423"/>
      <c r="G53" s="423"/>
      <c r="H53" s="423"/>
      <c r="I53" s="423"/>
      <c r="J53" s="423"/>
      <c r="K53" s="423"/>
      <c r="L53" s="423"/>
      <c r="M53" s="423"/>
      <c r="N53" s="423"/>
      <c r="O53" s="423"/>
      <c r="P53" s="423"/>
      <c r="Q53" s="423"/>
    </row>
    <row r="54" spans="3:17" x14ac:dyDescent="0.25">
      <c r="C54" s="423"/>
      <c r="E54" s="423"/>
      <c r="F54" s="423"/>
      <c r="G54" s="423"/>
      <c r="H54" s="423"/>
      <c r="I54" s="423"/>
      <c r="J54" s="423"/>
      <c r="K54" s="423"/>
      <c r="L54" s="423"/>
      <c r="M54" s="423"/>
      <c r="N54" s="423"/>
      <c r="O54" s="423"/>
      <c r="P54" s="423"/>
      <c r="Q54" s="423"/>
    </row>
    <row r="55" spans="3:17" x14ac:dyDescent="0.25">
      <c r="C55" s="423"/>
      <c r="E55" s="423"/>
      <c r="F55" s="423"/>
      <c r="G55" s="423"/>
      <c r="H55" s="423"/>
      <c r="I55" s="423"/>
      <c r="J55" s="423"/>
      <c r="K55" s="423"/>
      <c r="L55" s="423"/>
      <c r="M55" s="423"/>
      <c r="N55" s="423"/>
      <c r="O55" s="423"/>
      <c r="P55" s="423"/>
      <c r="Q55" s="423"/>
    </row>
    <row r="56" spans="3:17" x14ac:dyDescent="0.25">
      <c r="C56" s="423"/>
      <c r="E56" s="423"/>
      <c r="F56" s="423"/>
      <c r="G56" s="423"/>
      <c r="H56" s="423"/>
      <c r="I56" s="423"/>
      <c r="J56" s="423"/>
      <c r="K56" s="423"/>
      <c r="L56" s="423"/>
      <c r="M56" s="423"/>
      <c r="N56" s="423"/>
      <c r="O56" s="423"/>
      <c r="P56" s="423"/>
      <c r="Q56" s="423"/>
    </row>
    <row r="57" spans="3:17" x14ac:dyDescent="0.25">
      <c r="C57" s="423"/>
      <c r="E57" s="423"/>
      <c r="F57" s="423"/>
      <c r="G57" s="423"/>
      <c r="H57" s="423"/>
      <c r="I57" s="423"/>
      <c r="J57" s="423"/>
      <c r="K57" s="423"/>
      <c r="L57" s="423"/>
      <c r="M57" s="423"/>
      <c r="N57" s="423"/>
      <c r="O57" s="423"/>
      <c r="P57" s="423"/>
      <c r="Q57" s="423"/>
    </row>
    <row r="58" spans="3:17" x14ac:dyDescent="0.25">
      <c r="C58" s="423"/>
      <c r="E58" s="423"/>
      <c r="F58" s="423"/>
      <c r="G58" s="423"/>
      <c r="H58" s="423"/>
      <c r="I58" s="423"/>
      <c r="J58" s="423"/>
      <c r="K58" s="423"/>
      <c r="L58" s="423"/>
      <c r="M58" s="423"/>
      <c r="N58" s="423"/>
      <c r="O58" s="423"/>
      <c r="P58" s="423"/>
      <c r="Q58" s="423"/>
    </row>
    <row r="59" spans="3:17" x14ac:dyDescent="0.25">
      <c r="C59" s="423"/>
      <c r="E59" s="423"/>
      <c r="F59" s="423"/>
      <c r="G59" s="423"/>
      <c r="H59" s="423"/>
      <c r="I59" s="423"/>
      <c r="J59" s="423"/>
      <c r="K59" s="423"/>
      <c r="L59" s="423"/>
      <c r="M59" s="423"/>
      <c r="N59" s="423"/>
      <c r="O59" s="423"/>
      <c r="P59" s="423"/>
      <c r="Q59" s="423"/>
    </row>
    <row r="60" spans="3:17" x14ac:dyDescent="0.25">
      <c r="C60" s="465"/>
      <c r="D60" s="465"/>
      <c r="E60" s="423"/>
      <c r="F60" s="423"/>
      <c r="G60" s="423"/>
      <c r="H60" s="423"/>
      <c r="J60" s="423"/>
      <c r="L60" s="423"/>
      <c r="N60" s="423"/>
      <c r="P60" s="423"/>
    </row>
    <row r="61" spans="3:17" x14ac:dyDescent="0.25">
      <c r="C61" s="423"/>
      <c r="E61" s="423"/>
      <c r="F61" s="423"/>
      <c r="G61" s="423"/>
      <c r="H61" s="423"/>
      <c r="J61" s="423"/>
      <c r="L61" s="423"/>
      <c r="N61" s="423"/>
      <c r="P61" s="423"/>
    </row>
    <row r="62" spans="3:17" x14ac:dyDescent="0.25">
      <c r="C62" s="423"/>
      <c r="E62" s="423"/>
      <c r="F62" s="423"/>
      <c r="G62" s="423"/>
      <c r="H62" s="423"/>
      <c r="J62" s="423"/>
      <c r="L62" s="423"/>
      <c r="N62" s="423"/>
      <c r="P62" s="423"/>
    </row>
    <row r="63" spans="3:17" x14ac:dyDescent="0.25">
      <c r="C63" s="423"/>
      <c r="E63" s="423"/>
      <c r="F63" s="423"/>
      <c r="G63" s="423"/>
      <c r="H63" s="423"/>
      <c r="J63" s="423"/>
      <c r="L63" s="423"/>
      <c r="N63" s="423"/>
      <c r="P63" s="423"/>
    </row>
    <row r="64" spans="3:17" x14ac:dyDescent="0.25">
      <c r="C64" s="423"/>
      <c r="E64" s="423"/>
      <c r="F64" s="423"/>
      <c r="G64" s="423"/>
      <c r="H64" s="423"/>
      <c r="J64" s="423"/>
      <c r="L64" s="423"/>
      <c r="N64" s="423"/>
      <c r="P64" s="423"/>
    </row>
    <row r="65" spans="3:3" x14ac:dyDescent="0.25">
      <c r="C65" s="423"/>
    </row>
    <row r="66" spans="3:3" x14ac:dyDescent="0.25">
      <c r="C66" s="423"/>
    </row>
    <row r="67" spans="3:3" x14ac:dyDescent="0.25">
      <c r="C67" s="423"/>
    </row>
    <row r="68" spans="3:3" x14ac:dyDescent="0.25">
      <c r="C68" s="423"/>
    </row>
    <row r="69" spans="3:3" x14ac:dyDescent="0.25">
      <c r="C69" s="423"/>
    </row>
    <row r="70" spans="3:3" x14ac:dyDescent="0.25">
      <c r="C70" s="423"/>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15">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38:C42">
      <formula1>$AE$1:$AF$1</formula1>
    </dataValidation>
    <dataValidation type="list" allowBlank="1" showInputMessage="1" showErrorMessage="1" sqref="C8:C12">
      <formula1>$M$1</formula1>
    </dataValidation>
    <dataValidation type="list" allowBlank="1" showInputMessage="1" showErrorMessage="1" sqref="C13:C17">
      <formula1>$N$1</formula1>
    </dataValidation>
    <dataValidation type="list" allowBlank="1" showInputMessage="1" showErrorMessage="1" sqref="C18:C22">
      <formula1>$O$1:$P$1</formula1>
    </dataValidation>
    <dataValidation type="list" allowBlank="1" showInputMessage="1" showErrorMessage="1" sqref="C23:C27">
      <formula1>$Q$1:$T$1</formula1>
    </dataValidation>
    <dataValidation type="list" allowBlank="1" showInputMessage="1" showErrorMessage="1" sqref="C28:C32">
      <formula1>$U$1:$Y$1</formula1>
    </dataValidation>
    <dataValidation type="list" allowBlank="1" showInputMessage="1" showErrorMessage="1" sqref="C33:C37">
      <formula1>$Z$1:$AD$1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opLeftCell="H1" zoomScale="90" zoomScaleNormal="90" workbookViewId="0">
      <pane ySplit="7" topLeftCell="A8" activePane="bottomLeft" state="frozen"/>
      <selection activeCell="Q6" sqref="Q6"/>
      <selection pane="bottomLeft" activeCell="P10" sqref="P10"/>
    </sheetView>
  </sheetViews>
  <sheetFormatPr baseColWidth="10" defaultColWidth="12.5703125" defaultRowHeight="15" x14ac:dyDescent="0.25"/>
  <cols>
    <col min="1" max="1" width="44.28515625" customWidth="1"/>
    <col min="2" max="2" width="33.42578125" customWidth="1"/>
    <col min="3" max="3" width="43.140625" customWidth="1"/>
    <col min="4" max="4" width="45.28515625" style="423" customWidth="1"/>
    <col min="5" max="5" width="44.85546875" customWidth="1"/>
    <col min="6" max="6" width="27.42578125" customWidth="1"/>
    <col min="7" max="7" width="42.8554687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36.42578125" customWidth="1"/>
    <col min="19" max="19" width="36.140625" customWidth="1"/>
    <col min="20" max="20" width="16.85546875" customWidth="1"/>
    <col min="21" max="21" width="32.28515625" customWidth="1"/>
  </cols>
  <sheetData>
    <row r="1" spans="1:22" s="260" customFormat="1" ht="18.75" x14ac:dyDescent="0.3">
      <c r="H1" s="263" t="s">
        <v>1574</v>
      </c>
      <c r="M1" s="263"/>
      <c r="N1" s="263"/>
      <c r="O1" s="263"/>
      <c r="P1" s="466" t="s">
        <v>1575</v>
      </c>
      <c r="Q1" s="466" t="s">
        <v>1576</v>
      </c>
      <c r="R1" s="466" t="s">
        <v>1577</v>
      </c>
      <c r="S1" s="466" t="s">
        <v>1578</v>
      </c>
      <c r="T1" s="466" t="s">
        <v>1579</v>
      </c>
      <c r="U1" s="472"/>
      <c r="V1" s="472"/>
    </row>
    <row r="2" spans="1:22" s="260" customFormat="1" ht="18.75" x14ac:dyDescent="0.3">
      <c r="A2" s="302" t="s">
        <v>1580</v>
      </c>
      <c r="H2" s="263"/>
      <c r="M2" s="263"/>
      <c r="N2" s="263"/>
      <c r="O2" s="263"/>
      <c r="P2" s="263"/>
      <c r="Q2" s="263"/>
      <c r="R2" s="263"/>
      <c r="S2" s="263"/>
      <c r="T2" s="263"/>
      <c r="U2" s="263"/>
    </row>
    <row r="3" spans="1:22" s="260" customFormat="1" ht="27.75" customHeight="1" x14ac:dyDescent="0.2">
      <c r="A3" s="777" t="s">
        <v>1581</v>
      </c>
      <c r="B3" s="777"/>
      <c r="C3" s="777"/>
      <c r="D3" s="777"/>
      <c r="E3" s="777"/>
      <c r="F3" s="777"/>
      <c r="G3" s="777"/>
      <c r="H3" s="777"/>
      <c r="I3" s="777"/>
      <c r="J3" s="777"/>
      <c r="K3" s="777"/>
      <c r="L3" s="777"/>
      <c r="M3" s="777"/>
      <c r="N3" s="777"/>
      <c r="O3" s="777"/>
      <c r="P3" s="777"/>
      <c r="Q3" s="777"/>
      <c r="R3" s="777"/>
      <c r="S3" s="777"/>
      <c r="T3" s="777"/>
      <c r="U3" s="777"/>
    </row>
    <row r="4" spans="1:22" s="301" customFormat="1" x14ac:dyDescent="0.25">
      <c r="A4" s="778" t="s">
        <v>1582</v>
      </c>
      <c r="B4" s="778"/>
      <c r="C4" s="778"/>
      <c r="D4" s="778"/>
      <c r="E4" s="778"/>
      <c r="F4" s="778"/>
      <c r="G4" s="778"/>
      <c r="H4" s="778"/>
      <c r="I4" s="778"/>
      <c r="J4" s="778"/>
      <c r="K4" s="778"/>
      <c r="L4" s="778"/>
      <c r="M4" s="778"/>
      <c r="N4" s="778"/>
      <c r="O4" s="778"/>
      <c r="P4" s="778"/>
      <c r="Q4" s="778"/>
      <c r="R4" s="778"/>
      <c r="S4" s="778"/>
      <c r="T4" s="778"/>
      <c r="U4" s="778"/>
    </row>
    <row r="5" spans="1:22" s="65" customFormat="1" ht="23.25" customHeight="1" x14ac:dyDescent="0.25">
      <c r="A5" s="737" t="s">
        <v>1353</v>
      </c>
      <c r="B5" s="736" t="s">
        <v>1354</v>
      </c>
      <c r="C5" s="739" t="s">
        <v>1355</v>
      </c>
      <c r="D5" s="739" t="s">
        <v>1356</v>
      </c>
      <c r="E5" s="739" t="s">
        <v>1357</v>
      </c>
      <c r="F5" s="739" t="s">
        <v>1309</v>
      </c>
      <c r="G5" s="739" t="s">
        <v>1358</v>
      </c>
      <c r="H5" s="742" t="s">
        <v>1359</v>
      </c>
      <c r="I5" s="748"/>
      <c r="J5" s="748"/>
      <c r="K5" s="748"/>
      <c r="L5" s="748"/>
      <c r="M5" s="748"/>
      <c r="N5" s="748"/>
      <c r="O5" s="743"/>
      <c r="P5" s="744" t="s">
        <v>1360</v>
      </c>
      <c r="Q5" s="745"/>
      <c r="R5" s="736" t="s">
        <v>1361</v>
      </c>
      <c r="S5" s="736" t="s">
        <v>1362</v>
      </c>
      <c r="T5" s="736" t="s">
        <v>1363</v>
      </c>
      <c r="U5" s="733" t="s">
        <v>1364</v>
      </c>
    </row>
    <row r="6" spans="1:22" s="65" customFormat="1" ht="15" customHeight="1" x14ac:dyDescent="0.25">
      <c r="A6" s="737"/>
      <c r="B6" s="737"/>
      <c r="C6" s="740"/>
      <c r="D6" s="740"/>
      <c r="E6" s="740"/>
      <c r="F6" s="740"/>
      <c r="G6" s="740"/>
      <c r="H6" s="742" t="s">
        <v>1365</v>
      </c>
      <c r="I6" s="743"/>
      <c r="J6" s="742" t="s">
        <v>1366</v>
      </c>
      <c r="K6" s="743"/>
      <c r="L6" s="742" t="s">
        <v>1367</v>
      </c>
      <c r="M6" s="743"/>
      <c r="N6" s="742" t="s">
        <v>1368</v>
      </c>
      <c r="O6" s="743"/>
      <c r="P6" s="746"/>
      <c r="Q6" s="747"/>
      <c r="R6" s="737"/>
      <c r="S6" s="737"/>
      <c r="T6" s="737"/>
      <c r="U6" s="734"/>
    </row>
    <row r="7" spans="1:22" s="66" customFormat="1" ht="24" customHeight="1" x14ac:dyDescent="0.25">
      <c r="A7" s="738"/>
      <c r="B7" s="738"/>
      <c r="C7" s="741"/>
      <c r="D7" s="741"/>
      <c r="E7" s="741"/>
      <c r="F7" s="741"/>
      <c r="G7" s="741"/>
      <c r="H7" s="404" t="s">
        <v>1369</v>
      </c>
      <c r="I7" s="404" t="s">
        <v>35</v>
      </c>
      <c r="J7" s="404" t="s">
        <v>1369</v>
      </c>
      <c r="K7" s="404" t="s">
        <v>35</v>
      </c>
      <c r="L7" s="404" t="s">
        <v>1369</v>
      </c>
      <c r="M7" s="404" t="s">
        <v>35</v>
      </c>
      <c r="N7" s="404" t="s">
        <v>1369</v>
      </c>
      <c r="O7" s="404" t="s">
        <v>35</v>
      </c>
      <c r="P7" s="404" t="s">
        <v>1369</v>
      </c>
      <c r="Q7" s="404" t="s">
        <v>35</v>
      </c>
      <c r="R7" s="738"/>
      <c r="S7" s="738"/>
      <c r="T7" s="738"/>
      <c r="U7" s="735"/>
    </row>
    <row r="8" spans="1:22" s="245" customFormat="1" ht="15.75" x14ac:dyDescent="0.25">
      <c r="A8" s="405"/>
      <c r="B8" s="406"/>
      <c r="C8" s="407"/>
      <c r="D8" s="407"/>
      <c r="E8" s="407"/>
      <c r="F8" s="408"/>
      <c r="G8" s="407"/>
      <c r="H8" s="409"/>
      <c r="I8" s="409"/>
      <c r="J8" s="409"/>
      <c r="K8" s="409"/>
      <c r="L8" s="409"/>
      <c r="M8" s="409"/>
      <c r="N8" s="409"/>
      <c r="O8" s="409"/>
      <c r="P8" s="409"/>
      <c r="Q8" s="409"/>
      <c r="R8" s="410"/>
      <c r="S8" s="410"/>
      <c r="T8" s="410"/>
      <c r="U8" s="411"/>
    </row>
    <row r="9" spans="1:22" ht="119.25" customHeight="1" x14ac:dyDescent="0.25">
      <c r="A9" s="759" t="s">
        <v>1583</v>
      </c>
      <c r="B9" s="587" t="s">
        <v>1584</v>
      </c>
      <c r="C9" s="573" t="s">
        <v>1575</v>
      </c>
      <c r="D9" s="573" t="s">
        <v>1905</v>
      </c>
      <c r="E9" s="573" t="s">
        <v>1906</v>
      </c>
      <c r="F9" s="543" t="s">
        <v>1907</v>
      </c>
      <c r="G9" s="573" t="s">
        <v>1908</v>
      </c>
      <c r="H9" s="580">
        <v>0.25</v>
      </c>
      <c r="I9" s="581">
        <f>+(Q9/4)</f>
        <v>67500</v>
      </c>
      <c r="J9" s="582">
        <v>0.25</v>
      </c>
      <c r="K9" s="581">
        <f>+(Q9/4)</f>
        <v>67500</v>
      </c>
      <c r="L9" s="580">
        <v>0.25</v>
      </c>
      <c r="M9" s="581">
        <f>+(Q9/4)</f>
        <v>67500</v>
      </c>
      <c r="N9" s="580">
        <v>0.25</v>
      </c>
      <c r="O9" s="581">
        <f>+(Q9/4)</f>
        <v>67500</v>
      </c>
      <c r="P9" s="583">
        <f t="shared" ref="P9" si="0">H9+J9+L9+N9</f>
        <v>1</v>
      </c>
      <c r="Q9" s="568">
        <f>+'5. ACTIVIDADES ESPECIALES'!D506</f>
        <v>270000</v>
      </c>
      <c r="R9" s="573" t="s">
        <v>1909</v>
      </c>
      <c r="S9" s="573" t="s">
        <v>1910</v>
      </c>
      <c r="T9" s="543" t="s">
        <v>1732</v>
      </c>
      <c r="U9" s="573" t="s">
        <v>1911</v>
      </c>
      <c r="V9" s="423"/>
    </row>
    <row r="10" spans="1:22" ht="126.75" customHeight="1" x14ac:dyDescent="0.25">
      <c r="A10" s="759"/>
      <c r="B10" s="765" t="s">
        <v>1585</v>
      </c>
      <c r="C10" s="573" t="s">
        <v>1576</v>
      </c>
      <c r="D10" s="573" t="s">
        <v>2036</v>
      </c>
      <c r="E10" s="573" t="s">
        <v>1912</v>
      </c>
      <c r="F10" s="543" t="s">
        <v>1913</v>
      </c>
      <c r="G10" s="573" t="s">
        <v>2028</v>
      </c>
      <c r="H10" s="580">
        <v>0.25</v>
      </c>
      <c r="I10" s="581">
        <f>(Q10/4)</f>
        <v>23638825</v>
      </c>
      <c r="J10" s="580">
        <v>0.25</v>
      </c>
      <c r="K10" s="581">
        <f>(Q10/4)</f>
        <v>23638825</v>
      </c>
      <c r="L10" s="580">
        <v>0.25</v>
      </c>
      <c r="M10" s="581">
        <f>(Q10/4)</f>
        <v>23638825</v>
      </c>
      <c r="N10" s="580">
        <v>0.25</v>
      </c>
      <c r="O10" s="581">
        <f>(Q10/4)</f>
        <v>23638825</v>
      </c>
      <c r="P10" s="583">
        <f t="shared" ref="P10:P33" si="1">H10+J10+L10+N10</f>
        <v>1</v>
      </c>
      <c r="Q10" s="568">
        <f>+'3. EQUIPO DE OFICINA'!D12+'3. EQUIPO DE OFICINA'!D30+'3. EQUIPO DE OFICINA'!D46+'3. EQUIPO DE OFICINA'!D59+'4. EQUIPO TECNOLÓGICOS'!D10+'4. EQUIPO TECNOLÓGICOS'!D31+'4. EQUIPO TECNOLÓGICOS'!D76+'4. EQUIPO TECNOLÓGICOS'!D106+'4. EQUIPO TECNOLÓGICOS'!D121+'5. ACTIVIDADES ESPECIALES'!D300+'5. ACTIVIDADES ESPECIALES'!D329+'7. Infraestructura'!D10+'7. Infraestructura'!D31+'7. Infraestructura'!D54+'7. Infraestructura'!D72+'7. Infraestructura'!D91</f>
        <v>94555300</v>
      </c>
      <c r="R10" s="573" t="s">
        <v>1917</v>
      </c>
      <c r="S10" s="573" t="s">
        <v>1918</v>
      </c>
      <c r="T10" s="543" t="s">
        <v>1732</v>
      </c>
      <c r="U10" s="573" t="s">
        <v>1911</v>
      </c>
      <c r="V10" s="423"/>
    </row>
    <row r="11" spans="1:22" s="341" customFormat="1" ht="15" hidden="1" customHeight="1" x14ac:dyDescent="0.25">
      <c r="A11" s="759"/>
      <c r="B11" s="766"/>
      <c r="C11" s="543"/>
      <c r="D11" s="543"/>
      <c r="E11" s="543"/>
      <c r="F11" s="543"/>
      <c r="G11" s="543"/>
      <c r="H11" s="580"/>
      <c r="I11" s="581"/>
      <c r="J11" s="543"/>
      <c r="K11" s="581"/>
      <c r="L11" s="543"/>
      <c r="M11" s="581"/>
      <c r="N11" s="543"/>
      <c r="O11" s="581"/>
      <c r="P11" s="585">
        <f t="shared" si="1"/>
        <v>0</v>
      </c>
      <c r="Q11" s="568">
        <f t="shared" ref="Q11:Q33" si="2">I11+K11+M11+O11</f>
        <v>0</v>
      </c>
      <c r="R11" s="543"/>
      <c r="S11" s="543"/>
      <c r="T11" s="543"/>
      <c r="U11" s="543"/>
      <c r="V11" s="423"/>
    </row>
    <row r="12" spans="1:22" s="341" customFormat="1" ht="15" hidden="1" customHeight="1" x14ac:dyDescent="0.25">
      <c r="A12" s="759"/>
      <c r="B12" s="766"/>
      <c r="C12" s="543"/>
      <c r="D12" s="543"/>
      <c r="E12" s="543"/>
      <c r="F12" s="543"/>
      <c r="G12" s="543"/>
      <c r="H12" s="580"/>
      <c r="I12" s="581"/>
      <c r="J12" s="543"/>
      <c r="K12" s="581"/>
      <c r="L12" s="543"/>
      <c r="M12" s="581"/>
      <c r="N12" s="543"/>
      <c r="O12" s="581"/>
      <c r="P12" s="585">
        <f t="shared" si="1"/>
        <v>0</v>
      </c>
      <c r="Q12" s="568">
        <f t="shared" si="2"/>
        <v>0</v>
      </c>
      <c r="R12" s="543"/>
      <c r="S12" s="543"/>
      <c r="T12" s="543"/>
      <c r="U12" s="543"/>
    </row>
    <row r="13" spans="1:22" s="341" customFormat="1" ht="15" hidden="1" customHeight="1" x14ac:dyDescent="0.25">
      <c r="A13" s="759"/>
      <c r="B13" s="766"/>
      <c r="C13" s="543"/>
      <c r="D13" s="543"/>
      <c r="E13" s="543"/>
      <c r="F13" s="543"/>
      <c r="G13" s="543"/>
      <c r="H13" s="580"/>
      <c r="I13" s="581"/>
      <c r="J13" s="543"/>
      <c r="K13" s="581"/>
      <c r="L13" s="543"/>
      <c r="M13" s="581"/>
      <c r="N13" s="543"/>
      <c r="O13" s="581"/>
      <c r="P13" s="585">
        <f t="shared" si="1"/>
        <v>0</v>
      </c>
      <c r="Q13" s="568">
        <f t="shared" si="2"/>
        <v>0</v>
      </c>
      <c r="R13" s="543"/>
      <c r="S13" s="543"/>
      <c r="T13" s="543"/>
      <c r="U13" s="543"/>
    </row>
    <row r="14" spans="1:22" ht="15" hidden="1" customHeight="1" x14ac:dyDescent="0.25">
      <c r="A14" s="759"/>
      <c r="B14" s="766"/>
      <c r="C14" s="543"/>
      <c r="D14" s="543"/>
      <c r="E14" s="543"/>
      <c r="F14" s="543"/>
      <c r="G14" s="543"/>
      <c r="H14" s="580"/>
      <c r="I14" s="581"/>
      <c r="J14" s="543"/>
      <c r="K14" s="581"/>
      <c r="L14" s="543"/>
      <c r="M14" s="581"/>
      <c r="N14" s="543"/>
      <c r="O14" s="581"/>
      <c r="P14" s="585">
        <f t="shared" si="1"/>
        <v>0</v>
      </c>
      <c r="Q14" s="568">
        <f t="shared" si="2"/>
        <v>0</v>
      </c>
      <c r="R14" s="543"/>
      <c r="S14" s="543"/>
      <c r="T14" s="543"/>
      <c r="U14" s="543"/>
    </row>
    <row r="15" spans="1:22" ht="15" hidden="1" customHeight="1" x14ac:dyDescent="0.25">
      <c r="A15" s="759"/>
      <c r="B15" s="767"/>
      <c r="C15" s="543"/>
      <c r="D15" s="543"/>
      <c r="E15" s="543"/>
      <c r="F15" s="543"/>
      <c r="G15" s="543"/>
      <c r="H15" s="580"/>
      <c r="I15" s="581"/>
      <c r="J15" s="543"/>
      <c r="K15" s="581"/>
      <c r="L15" s="543"/>
      <c r="M15" s="581"/>
      <c r="N15" s="543"/>
      <c r="O15" s="581"/>
      <c r="P15" s="585">
        <f t="shared" si="1"/>
        <v>0</v>
      </c>
      <c r="Q15" s="568">
        <f t="shared" si="2"/>
        <v>0</v>
      </c>
      <c r="R15" s="543"/>
      <c r="S15" s="543"/>
      <c r="T15" s="543"/>
      <c r="U15" s="543"/>
    </row>
    <row r="16" spans="1:22" s="341" customFormat="1" hidden="1" x14ac:dyDescent="0.25">
      <c r="A16" s="759"/>
      <c r="B16" s="756" t="s">
        <v>1586</v>
      </c>
      <c r="C16" s="543"/>
      <c r="D16" s="543"/>
      <c r="E16" s="543"/>
      <c r="F16" s="543"/>
      <c r="G16" s="543"/>
      <c r="H16" s="580"/>
      <c r="I16" s="581"/>
      <c r="J16" s="543"/>
      <c r="K16" s="581"/>
      <c r="L16" s="543"/>
      <c r="M16" s="581"/>
      <c r="N16" s="543"/>
      <c r="O16" s="581"/>
      <c r="P16" s="585">
        <f t="shared" si="1"/>
        <v>0</v>
      </c>
      <c r="Q16" s="568">
        <f t="shared" si="2"/>
        <v>0</v>
      </c>
      <c r="R16" s="543"/>
      <c r="S16" s="543"/>
      <c r="T16" s="543"/>
      <c r="U16" s="543"/>
    </row>
    <row r="17" spans="1:21" s="341" customFormat="1" hidden="1" x14ac:dyDescent="0.25">
      <c r="A17" s="759"/>
      <c r="B17" s="757"/>
      <c r="C17" s="543"/>
      <c r="D17" s="543"/>
      <c r="E17" s="543"/>
      <c r="F17" s="543"/>
      <c r="G17" s="543"/>
      <c r="H17" s="580"/>
      <c r="I17" s="581"/>
      <c r="J17" s="543"/>
      <c r="K17" s="581"/>
      <c r="L17" s="543"/>
      <c r="M17" s="581"/>
      <c r="N17" s="543"/>
      <c r="O17" s="581"/>
      <c r="P17" s="585">
        <f t="shared" si="1"/>
        <v>0</v>
      </c>
      <c r="Q17" s="568">
        <f t="shared" si="2"/>
        <v>0</v>
      </c>
      <c r="R17" s="543"/>
      <c r="S17" s="543"/>
      <c r="T17" s="543"/>
      <c r="U17" s="543"/>
    </row>
    <row r="18" spans="1:21" s="341" customFormat="1" hidden="1" x14ac:dyDescent="0.25">
      <c r="A18" s="759"/>
      <c r="B18" s="757"/>
      <c r="C18" s="543"/>
      <c r="D18" s="543"/>
      <c r="E18" s="543"/>
      <c r="F18" s="543"/>
      <c r="G18" s="543"/>
      <c r="H18" s="580"/>
      <c r="I18" s="581"/>
      <c r="J18" s="543"/>
      <c r="K18" s="581"/>
      <c r="L18" s="543"/>
      <c r="M18" s="581"/>
      <c r="N18" s="543"/>
      <c r="O18" s="581"/>
      <c r="P18" s="585">
        <f t="shared" si="1"/>
        <v>0</v>
      </c>
      <c r="Q18" s="568">
        <f t="shared" si="2"/>
        <v>0</v>
      </c>
      <c r="R18" s="543"/>
      <c r="S18" s="543"/>
      <c r="T18" s="543"/>
      <c r="U18" s="543"/>
    </row>
    <row r="19" spans="1:21" s="341" customFormat="1" hidden="1" x14ac:dyDescent="0.25">
      <c r="A19" s="759"/>
      <c r="B19" s="757"/>
      <c r="C19" s="543"/>
      <c r="D19" s="543"/>
      <c r="E19" s="543"/>
      <c r="F19" s="543"/>
      <c r="G19" s="543"/>
      <c r="H19" s="580"/>
      <c r="I19" s="581"/>
      <c r="J19" s="543"/>
      <c r="K19" s="581"/>
      <c r="L19" s="543"/>
      <c r="M19" s="581"/>
      <c r="N19" s="543"/>
      <c r="O19" s="581"/>
      <c r="P19" s="585">
        <f t="shared" si="1"/>
        <v>0</v>
      </c>
      <c r="Q19" s="568">
        <f t="shared" si="2"/>
        <v>0</v>
      </c>
      <c r="R19" s="543"/>
      <c r="S19" s="543"/>
      <c r="T19" s="543"/>
      <c r="U19" s="543"/>
    </row>
    <row r="20" spans="1:21" s="341" customFormat="1" hidden="1" x14ac:dyDescent="0.25">
      <c r="A20" s="759"/>
      <c r="B20" s="757"/>
      <c r="C20" s="543"/>
      <c r="D20" s="543"/>
      <c r="E20" s="543"/>
      <c r="F20" s="543"/>
      <c r="G20" s="543"/>
      <c r="H20" s="580"/>
      <c r="I20" s="581"/>
      <c r="J20" s="543"/>
      <c r="K20" s="581"/>
      <c r="L20" s="543"/>
      <c r="M20" s="581"/>
      <c r="N20" s="543"/>
      <c r="O20" s="581"/>
      <c r="P20" s="585">
        <f t="shared" si="1"/>
        <v>0</v>
      </c>
      <c r="Q20" s="568">
        <f t="shared" si="2"/>
        <v>0</v>
      </c>
      <c r="R20" s="543"/>
      <c r="S20" s="543"/>
      <c r="T20" s="543"/>
      <c r="U20" s="543"/>
    </row>
    <row r="21" spans="1:21" ht="31.5" hidden="1" customHeight="1" x14ac:dyDescent="0.25">
      <c r="A21" s="759"/>
      <c r="B21" s="758"/>
      <c r="C21" s="543"/>
      <c r="D21" s="543"/>
      <c r="E21" s="543"/>
      <c r="F21" s="543"/>
      <c r="G21" s="543"/>
      <c r="H21" s="543"/>
      <c r="I21" s="581"/>
      <c r="J21" s="543"/>
      <c r="K21" s="581"/>
      <c r="L21" s="543"/>
      <c r="M21" s="581"/>
      <c r="N21" s="543"/>
      <c r="O21" s="581"/>
      <c r="P21" s="585">
        <f t="shared" si="1"/>
        <v>0</v>
      </c>
      <c r="Q21" s="568">
        <f t="shared" si="2"/>
        <v>0</v>
      </c>
      <c r="R21" s="543"/>
      <c r="S21" s="543"/>
      <c r="T21" s="543"/>
      <c r="U21" s="543"/>
    </row>
    <row r="22" spans="1:21" ht="101.25" customHeight="1" x14ac:dyDescent="0.25">
      <c r="A22" s="756" t="s">
        <v>1587</v>
      </c>
      <c r="B22" s="779" t="s">
        <v>1588</v>
      </c>
      <c r="C22" s="573" t="s">
        <v>1578</v>
      </c>
      <c r="D22" s="573" t="s">
        <v>2029</v>
      </c>
      <c r="E22" s="573" t="s">
        <v>1914</v>
      </c>
      <c r="F22" s="543" t="s">
        <v>1915</v>
      </c>
      <c r="G22" s="573" t="s">
        <v>1916</v>
      </c>
      <c r="H22" s="580">
        <v>0.25</v>
      </c>
      <c r="I22" s="581">
        <f>(Q22/4)</f>
        <v>1526635.7524999999</v>
      </c>
      <c r="J22" s="582">
        <v>0.25</v>
      </c>
      <c r="K22" s="581">
        <f>(Q22/4)</f>
        <v>1526635.7524999999</v>
      </c>
      <c r="L22" s="580">
        <v>0.25</v>
      </c>
      <c r="M22" s="581">
        <f>(Q22/4)</f>
        <v>1526635.7524999999</v>
      </c>
      <c r="N22" s="580">
        <v>0.25</v>
      </c>
      <c r="O22" s="581">
        <f>(Q22/4)</f>
        <v>1526635.7524999999</v>
      </c>
      <c r="P22" s="583">
        <f t="shared" si="1"/>
        <v>1</v>
      </c>
      <c r="Q22" s="568">
        <f>'2. CONTRATACION DE PERSONAL'!D62+'2. CONTRATACION DE PERSONAL'!D92+'5. ACTIVIDADES ESPECIALES'!D229+'5. ACTIVIDADES ESPECIALES'!D265+'5. ACTIVIDADES ESPECIALES'!D410</f>
        <v>6106543.0099999998</v>
      </c>
      <c r="R22" s="573" t="s">
        <v>1919</v>
      </c>
      <c r="S22" s="573" t="s">
        <v>1920</v>
      </c>
      <c r="T22" s="543" t="s">
        <v>1921</v>
      </c>
      <c r="U22" s="573" t="s">
        <v>1911</v>
      </c>
    </row>
    <row r="23" spans="1:21" s="341" customFormat="1" ht="15.75" hidden="1" customHeight="1" x14ac:dyDescent="0.25">
      <c r="A23" s="757"/>
      <c r="B23" s="780"/>
      <c r="C23" s="522"/>
      <c r="D23" s="261"/>
      <c r="E23" s="261"/>
      <c r="F23" s="261"/>
      <c r="G23" s="261"/>
      <c r="H23" s="339"/>
      <c r="I23" s="340"/>
      <c r="J23" s="261"/>
      <c r="K23" s="340"/>
      <c r="L23" s="261"/>
      <c r="M23" s="340"/>
      <c r="N23" s="261"/>
      <c r="O23" s="340"/>
      <c r="P23" s="370">
        <f t="shared" si="1"/>
        <v>0</v>
      </c>
      <c r="Q23" s="371">
        <f t="shared" si="2"/>
        <v>0</v>
      </c>
      <c r="R23" s="261"/>
      <c r="S23" s="261"/>
      <c r="T23" s="261"/>
      <c r="U23" s="261"/>
    </row>
    <row r="24" spans="1:21" s="341" customFormat="1" ht="15.75" hidden="1" customHeight="1" x14ac:dyDescent="0.25">
      <c r="A24" s="757"/>
      <c r="B24" s="780"/>
      <c r="C24" s="261"/>
      <c r="D24" s="261"/>
      <c r="E24" s="261"/>
      <c r="F24" s="261"/>
      <c r="G24" s="261"/>
      <c r="H24" s="339"/>
      <c r="I24" s="340"/>
      <c r="J24" s="261"/>
      <c r="K24" s="340"/>
      <c r="L24" s="261"/>
      <c r="M24" s="340"/>
      <c r="N24" s="261"/>
      <c r="O24" s="340"/>
      <c r="P24" s="370">
        <f t="shared" si="1"/>
        <v>0</v>
      </c>
      <c r="Q24" s="371">
        <f t="shared" si="2"/>
        <v>0</v>
      </c>
      <c r="R24" s="261"/>
      <c r="S24" s="261"/>
      <c r="T24" s="261"/>
      <c r="U24" s="261"/>
    </row>
    <row r="25" spans="1:21" s="341" customFormat="1" ht="15.75" hidden="1" customHeight="1" x14ac:dyDescent="0.25">
      <c r="A25" s="757"/>
      <c r="B25" s="780"/>
      <c r="C25" s="261"/>
      <c r="D25" s="261"/>
      <c r="E25" s="261"/>
      <c r="F25" s="261"/>
      <c r="G25" s="261"/>
      <c r="H25" s="339"/>
      <c r="I25" s="340"/>
      <c r="J25" s="261"/>
      <c r="K25" s="340"/>
      <c r="L25" s="261"/>
      <c r="M25" s="340"/>
      <c r="N25" s="261"/>
      <c r="O25" s="340"/>
      <c r="P25" s="370">
        <f t="shared" si="1"/>
        <v>0</v>
      </c>
      <c r="Q25" s="371">
        <f t="shared" si="2"/>
        <v>0</v>
      </c>
      <c r="R25" s="261"/>
      <c r="S25" s="261"/>
      <c r="T25" s="261"/>
      <c r="U25" s="261"/>
    </row>
    <row r="26" spans="1:21" s="341" customFormat="1" ht="15.75" hidden="1" customHeight="1" x14ac:dyDescent="0.25">
      <c r="A26" s="757"/>
      <c r="B26" s="780"/>
      <c r="C26" s="261"/>
      <c r="D26" s="261"/>
      <c r="E26" s="261"/>
      <c r="F26" s="261"/>
      <c r="G26" s="261"/>
      <c r="H26" s="339"/>
      <c r="I26" s="340"/>
      <c r="J26" s="261"/>
      <c r="K26" s="340"/>
      <c r="L26" s="261"/>
      <c r="M26" s="340"/>
      <c r="N26" s="261"/>
      <c r="O26" s="340"/>
      <c r="P26" s="370">
        <f t="shared" si="1"/>
        <v>0</v>
      </c>
      <c r="Q26" s="371">
        <f t="shared" si="2"/>
        <v>0</v>
      </c>
      <c r="R26" s="261"/>
      <c r="S26" s="261"/>
      <c r="T26" s="261"/>
      <c r="U26" s="261"/>
    </row>
    <row r="27" spans="1:21" s="341" customFormat="1" ht="15.75" hidden="1" customHeight="1" x14ac:dyDescent="0.25">
      <c r="A27" s="757"/>
      <c r="B27" s="781"/>
      <c r="C27" s="261"/>
      <c r="D27" s="261"/>
      <c r="E27" s="261"/>
      <c r="F27" s="261"/>
      <c r="G27" s="261"/>
      <c r="H27" s="339"/>
      <c r="I27" s="340"/>
      <c r="J27" s="261"/>
      <c r="K27" s="340"/>
      <c r="L27" s="261"/>
      <c r="M27" s="340"/>
      <c r="N27" s="261"/>
      <c r="O27" s="340"/>
      <c r="P27" s="370">
        <f t="shared" si="1"/>
        <v>0</v>
      </c>
      <c r="Q27" s="371">
        <f t="shared" si="2"/>
        <v>0</v>
      </c>
      <c r="R27" s="261"/>
      <c r="S27" s="261"/>
      <c r="T27" s="261"/>
      <c r="U27" s="261"/>
    </row>
    <row r="28" spans="1:21" ht="15.75" hidden="1" x14ac:dyDescent="0.25">
      <c r="A28" s="757"/>
      <c r="B28" s="756" t="s">
        <v>1589</v>
      </c>
      <c r="C28" s="261"/>
      <c r="D28" s="261"/>
      <c r="E28" s="261"/>
      <c r="F28" s="261"/>
      <c r="G28" s="261"/>
      <c r="H28" s="261"/>
      <c r="I28" s="340"/>
      <c r="J28" s="261"/>
      <c r="K28" s="340"/>
      <c r="L28" s="261"/>
      <c r="M28" s="340"/>
      <c r="N28" s="261"/>
      <c r="O28" s="340"/>
      <c r="P28" s="370">
        <f t="shared" si="1"/>
        <v>0</v>
      </c>
      <c r="Q28" s="371">
        <f t="shared" si="2"/>
        <v>0</v>
      </c>
      <c r="R28" s="261"/>
      <c r="S28" s="261"/>
      <c r="T28" s="261"/>
      <c r="U28" s="261"/>
    </row>
    <row r="29" spans="1:21" s="341" customFormat="1" ht="15.75" hidden="1" x14ac:dyDescent="0.25">
      <c r="A29" s="757"/>
      <c r="B29" s="757"/>
      <c r="C29" s="261"/>
      <c r="D29" s="261"/>
      <c r="E29" s="261"/>
      <c r="F29" s="261"/>
      <c r="G29" s="261"/>
      <c r="H29" s="261"/>
      <c r="I29" s="340"/>
      <c r="J29" s="261"/>
      <c r="K29" s="340"/>
      <c r="L29" s="261"/>
      <c r="M29" s="340"/>
      <c r="N29" s="261"/>
      <c r="O29" s="340"/>
      <c r="P29" s="370">
        <f t="shared" si="1"/>
        <v>0</v>
      </c>
      <c r="Q29" s="371">
        <f t="shared" si="2"/>
        <v>0</v>
      </c>
      <c r="R29" s="261"/>
      <c r="S29" s="261"/>
      <c r="T29" s="261"/>
      <c r="U29" s="261"/>
    </row>
    <row r="30" spans="1:21" s="341" customFormat="1" ht="15.75" hidden="1" x14ac:dyDescent="0.25">
      <c r="A30" s="757"/>
      <c r="B30" s="757"/>
      <c r="C30" s="261"/>
      <c r="D30" s="261"/>
      <c r="E30" s="261"/>
      <c r="F30" s="261"/>
      <c r="G30" s="261"/>
      <c r="H30" s="261"/>
      <c r="I30" s="340"/>
      <c r="J30" s="261"/>
      <c r="K30" s="340"/>
      <c r="L30" s="261"/>
      <c r="M30" s="340"/>
      <c r="N30" s="261"/>
      <c r="O30" s="340"/>
      <c r="P30" s="370">
        <f t="shared" si="1"/>
        <v>0</v>
      </c>
      <c r="Q30" s="371">
        <f t="shared" si="2"/>
        <v>0</v>
      </c>
      <c r="R30" s="261"/>
      <c r="S30" s="261"/>
      <c r="T30" s="261"/>
      <c r="U30" s="261"/>
    </row>
    <row r="31" spans="1:21" s="341" customFormat="1" ht="15.75" hidden="1" x14ac:dyDescent="0.25">
      <c r="A31" s="757"/>
      <c r="B31" s="757"/>
      <c r="C31" s="261"/>
      <c r="D31" s="261"/>
      <c r="E31" s="261"/>
      <c r="F31" s="261"/>
      <c r="G31" s="261"/>
      <c r="H31" s="261"/>
      <c r="I31" s="340"/>
      <c r="J31" s="261"/>
      <c r="K31" s="340"/>
      <c r="L31" s="261"/>
      <c r="M31" s="340"/>
      <c r="N31" s="261"/>
      <c r="O31" s="340"/>
      <c r="P31" s="370">
        <f t="shared" si="1"/>
        <v>0</v>
      </c>
      <c r="Q31" s="371">
        <f t="shared" si="2"/>
        <v>0</v>
      </c>
      <c r="R31" s="261"/>
      <c r="S31" s="261"/>
      <c r="T31" s="261"/>
      <c r="U31" s="261"/>
    </row>
    <row r="32" spans="1:21" ht="15.75" hidden="1" x14ac:dyDescent="0.25">
      <c r="A32" s="757"/>
      <c r="B32" s="757"/>
      <c r="C32" s="261"/>
      <c r="D32" s="261"/>
      <c r="E32" s="261"/>
      <c r="F32" s="261"/>
      <c r="G32" s="261"/>
      <c r="H32" s="261"/>
      <c r="I32" s="340"/>
      <c r="J32" s="261"/>
      <c r="K32" s="340"/>
      <c r="L32" s="261"/>
      <c r="M32" s="340"/>
      <c r="N32" s="261"/>
      <c r="O32" s="340"/>
      <c r="P32" s="370">
        <f t="shared" si="1"/>
        <v>0</v>
      </c>
      <c r="Q32" s="371">
        <f t="shared" si="2"/>
        <v>0</v>
      </c>
      <c r="R32" s="261"/>
      <c r="S32" s="261"/>
      <c r="T32" s="261"/>
      <c r="U32" s="261"/>
    </row>
    <row r="33" spans="1:21" ht="15.75" hidden="1" x14ac:dyDescent="0.25">
      <c r="A33" s="758"/>
      <c r="B33" s="758"/>
      <c r="C33" s="261"/>
      <c r="D33" s="261"/>
      <c r="E33" s="261"/>
      <c r="F33" s="261"/>
      <c r="G33" s="261"/>
      <c r="H33" s="261"/>
      <c r="I33" s="340"/>
      <c r="J33" s="261"/>
      <c r="K33" s="340"/>
      <c r="L33" s="261"/>
      <c r="M33" s="340"/>
      <c r="N33" s="261"/>
      <c r="O33" s="340"/>
      <c r="P33" s="370">
        <f t="shared" si="1"/>
        <v>0</v>
      </c>
      <c r="Q33" s="371">
        <f t="shared" si="2"/>
        <v>0</v>
      </c>
      <c r="R33" s="261"/>
      <c r="S33" s="261"/>
      <c r="T33" s="261"/>
      <c r="U33" s="336"/>
    </row>
    <row r="34" spans="1:21" ht="15.75" x14ac:dyDescent="0.25">
      <c r="A34" s="281"/>
      <c r="B34" s="282"/>
      <c r="C34" s="281" t="s">
        <v>1590</v>
      </c>
      <c r="D34" s="282"/>
      <c r="E34" s="282"/>
      <c r="F34" s="282"/>
      <c r="G34" s="283"/>
      <c r="H34" s="249">
        <f t="shared" ref="H34:Q34" si="3">SUM(H9:H33)</f>
        <v>0.75</v>
      </c>
      <c r="I34" s="224">
        <f t="shared" si="3"/>
        <v>25232960.752500001</v>
      </c>
      <c r="J34" s="249">
        <f t="shared" si="3"/>
        <v>0.75</v>
      </c>
      <c r="K34" s="224">
        <f t="shared" si="3"/>
        <v>25232960.752500001</v>
      </c>
      <c r="L34" s="249">
        <f t="shared" si="3"/>
        <v>0.75</v>
      </c>
      <c r="M34" s="224">
        <f t="shared" si="3"/>
        <v>25232960.752500001</v>
      </c>
      <c r="N34" s="249">
        <f t="shared" si="3"/>
        <v>0.75</v>
      </c>
      <c r="O34" s="224">
        <f t="shared" si="3"/>
        <v>25232960.752500001</v>
      </c>
      <c r="P34" s="224">
        <f t="shared" si="3"/>
        <v>3</v>
      </c>
      <c r="Q34" s="224">
        <f t="shared" si="3"/>
        <v>100931843.01000001</v>
      </c>
      <c r="R34" s="249"/>
      <c r="S34" s="249"/>
      <c r="T34" s="249"/>
      <c r="U34" s="262"/>
    </row>
    <row r="39" spans="1:21" x14ac:dyDescent="0.25">
      <c r="A39" s="423"/>
      <c r="B39" s="423"/>
      <c r="C39" s="423"/>
      <c r="E39" s="423"/>
      <c r="F39" s="423"/>
      <c r="G39" s="423"/>
      <c r="H39" s="423"/>
      <c r="I39" s="423"/>
      <c r="J39" s="423"/>
      <c r="K39" s="423"/>
      <c r="L39" s="423"/>
      <c r="M39" s="423"/>
      <c r="N39" s="423"/>
      <c r="O39" s="423"/>
      <c r="P39" s="423"/>
      <c r="Q39" s="423"/>
      <c r="R39" s="423"/>
      <c r="S39" s="423"/>
      <c r="T39" s="423"/>
      <c r="U39" s="423"/>
    </row>
    <row r="40" spans="1:21" x14ac:dyDescent="0.25">
      <c r="A40" s="423"/>
      <c r="B40" s="423"/>
      <c r="C40" s="423"/>
      <c r="E40" s="423"/>
      <c r="F40" s="423"/>
      <c r="G40" s="423"/>
      <c r="H40" s="423"/>
      <c r="I40" s="423"/>
      <c r="J40" s="423"/>
      <c r="K40" s="423"/>
      <c r="L40" s="423"/>
      <c r="M40" s="423"/>
      <c r="N40" s="423"/>
      <c r="O40" s="423"/>
      <c r="P40" s="423"/>
      <c r="Q40" s="423"/>
      <c r="R40" s="423"/>
      <c r="S40" s="423"/>
      <c r="T40" s="423"/>
      <c r="U40" s="423"/>
    </row>
    <row r="41" spans="1:21" x14ac:dyDescent="0.25">
      <c r="A41" s="423"/>
      <c r="B41" s="423"/>
      <c r="C41" s="423"/>
      <c r="E41" s="423"/>
      <c r="F41" s="423"/>
      <c r="G41" s="423"/>
      <c r="H41" s="423"/>
      <c r="I41" s="423"/>
      <c r="J41" s="423"/>
      <c r="K41" s="423"/>
      <c r="L41" s="423"/>
      <c r="M41" s="423"/>
      <c r="N41" s="423"/>
      <c r="O41" s="423"/>
      <c r="P41" s="423"/>
      <c r="Q41" s="423"/>
      <c r="R41" s="423"/>
      <c r="S41" s="423"/>
      <c r="T41" s="423"/>
      <c r="U41" s="423"/>
    </row>
    <row r="42" spans="1:21" x14ac:dyDescent="0.25">
      <c r="A42" s="423"/>
      <c r="B42" s="423"/>
      <c r="C42" s="423"/>
      <c r="E42" s="423"/>
      <c r="F42" s="423"/>
      <c r="G42" s="423"/>
      <c r="H42" s="423"/>
      <c r="I42" s="423"/>
      <c r="J42" s="423"/>
      <c r="K42" s="423"/>
      <c r="L42" s="423"/>
      <c r="M42" s="423"/>
      <c r="N42" s="423"/>
      <c r="O42" s="423"/>
      <c r="P42" s="423"/>
      <c r="Q42" s="423"/>
      <c r="R42" s="423"/>
      <c r="S42" s="423"/>
      <c r="T42" s="423"/>
      <c r="U42" s="423"/>
    </row>
    <row r="43" spans="1:21" x14ac:dyDescent="0.25">
      <c r="A43" s="423"/>
      <c r="B43" s="423"/>
      <c r="C43" s="423"/>
      <c r="E43" s="423"/>
      <c r="F43" s="423"/>
      <c r="G43" s="423"/>
      <c r="H43" s="423"/>
      <c r="I43" s="423"/>
      <c r="J43" s="423"/>
      <c r="K43" s="423"/>
      <c r="L43" s="423"/>
      <c r="M43" s="423"/>
      <c r="N43" s="423"/>
      <c r="O43" s="423"/>
      <c r="P43" s="423"/>
      <c r="Q43" s="423"/>
      <c r="R43" s="423"/>
      <c r="S43" s="423"/>
      <c r="T43" s="423"/>
      <c r="U43" s="423"/>
    </row>
    <row r="44" spans="1:21" x14ac:dyDescent="0.25">
      <c r="C44" s="423"/>
    </row>
    <row r="54" s="245" customFormat="1" ht="12" x14ac:dyDescent="0.25"/>
    <row r="55" s="245" customFormat="1" ht="12" x14ac:dyDescent="0.25"/>
    <row r="68" s="245" customFormat="1" ht="12" x14ac:dyDescent="0.25"/>
    <row r="69" s="245" customFormat="1" ht="12" x14ac:dyDescent="0.25"/>
  </sheetData>
  <mergeCells count="25">
    <mergeCell ref="B5:B7"/>
    <mergeCell ref="A9:A21"/>
    <mergeCell ref="A22:A33"/>
    <mergeCell ref="R5:R7"/>
    <mergeCell ref="B10:B15"/>
    <mergeCell ref="B16:B21"/>
    <mergeCell ref="B28:B33"/>
    <mergeCell ref="B22:B27"/>
    <mergeCell ref="N6:O6"/>
    <mergeCell ref="A3:U3"/>
    <mergeCell ref="C5:C7"/>
    <mergeCell ref="E5:E7"/>
    <mergeCell ref="A4:U4"/>
    <mergeCell ref="F5:F7"/>
    <mergeCell ref="J6:K6"/>
    <mergeCell ref="L6:M6"/>
    <mergeCell ref="D5:D7"/>
    <mergeCell ref="G5:G7"/>
    <mergeCell ref="H5:O5"/>
    <mergeCell ref="H6:I6"/>
    <mergeCell ref="S5:S7"/>
    <mergeCell ref="T5:T7"/>
    <mergeCell ref="U5:U7"/>
    <mergeCell ref="P5:Q6"/>
    <mergeCell ref="A5:A7"/>
  </mergeCells>
  <dataValidations count="1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28:C33">
      <formula1>$T$1</formula1>
    </dataValidation>
    <dataValidation type="list" allowBlank="1" showInputMessage="1" showErrorMessage="1" sqref="C9">
      <formula1>$P$1</formula1>
    </dataValidation>
    <dataValidation type="list" allowBlank="1" showInputMessage="1" showErrorMessage="1" sqref="C10:C15">
      <formula1>$Q$1</formula1>
    </dataValidation>
    <dataValidation type="list" allowBlank="1" showInputMessage="1" showErrorMessage="1" sqref="C16:C21">
      <formula1>$R$1</formula1>
    </dataValidation>
    <dataValidation type="list" allowBlank="1" showInputMessage="1" showErrorMessage="1" sqref="C22:C27">
      <formula1>$S$1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opLeftCell="I1" zoomScale="80" zoomScaleNormal="80" workbookViewId="0">
      <pane ySplit="6" topLeftCell="A10" activePane="bottomLeft" state="frozen"/>
      <selection activeCell="R5" sqref="R5"/>
      <selection pane="bottomLeft" activeCell="Q11" sqref="Q11"/>
    </sheetView>
  </sheetViews>
  <sheetFormatPr baseColWidth="10" defaultColWidth="11.42578125" defaultRowHeight="15" x14ac:dyDescent="0.25"/>
  <cols>
    <col min="1" max="1" width="28.85546875" customWidth="1"/>
    <col min="2" max="2" width="21.7109375" customWidth="1"/>
    <col min="3" max="3" width="47.7109375" customWidth="1"/>
    <col min="4" max="4" width="47" style="423" customWidth="1"/>
    <col min="5" max="5" width="35.7109375" customWidth="1"/>
    <col min="6" max="6" width="27.42578125" customWidth="1"/>
    <col min="7" max="7" width="49.28515625" customWidth="1"/>
    <col min="8" max="8" width="15.28515625" customWidth="1"/>
    <col min="9" max="9" width="17.28515625" style="225" customWidth="1"/>
    <col min="10" max="10" width="15.28515625" customWidth="1"/>
    <col min="11" max="11" width="17.28515625" style="225" customWidth="1"/>
    <col min="13" max="13" width="19.42578125" style="225" customWidth="1"/>
    <col min="15" max="15" width="20.140625" style="225" customWidth="1"/>
    <col min="16" max="16" width="15.28515625" customWidth="1"/>
    <col min="17" max="17" width="18.28515625" style="225" customWidth="1"/>
    <col min="18" max="18" width="14.140625" hidden="1" customWidth="1"/>
    <col min="19" max="19" width="27" customWidth="1"/>
    <col min="20" max="20" width="30.85546875" customWidth="1"/>
    <col min="21" max="21" width="16" customWidth="1"/>
    <col min="22" max="22" width="22" customWidth="1"/>
  </cols>
  <sheetData>
    <row r="1" spans="1:22" ht="18.75" x14ac:dyDescent="0.25">
      <c r="A1" s="423"/>
      <c r="B1" s="267"/>
      <c r="C1" s="463" t="s">
        <v>1591</v>
      </c>
      <c r="D1" s="267"/>
      <c r="E1" s="267"/>
      <c r="F1" s="267"/>
      <c r="G1" s="423"/>
      <c r="H1" s="267" t="s">
        <v>1592</v>
      </c>
      <c r="J1" s="267"/>
      <c r="K1" s="267"/>
      <c r="L1" s="267"/>
      <c r="M1" s="267"/>
      <c r="N1" s="267"/>
      <c r="O1" s="267"/>
      <c r="P1" s="267"/>
      <c r="Q1" s="267"/>
      <c r="R1" s="267"/>
      <c r="S1" s="267"/>
      <c r="T1" s="267"/>
      <c r="U1" s="267"/>
      <c r="V1" s="267"/>
    </row>
    <row r="2" spans="1:22" s="341" customFormat="1" ht="18.75" x14ac:dyDescent="0.25">
      <c r="A2" s="423" t="s">
        <v>1430</v>
      </c>
      <c r="B2" s="267"/>
      <c r="C2" s="267"/>
      <c r="D2" s="267"/>
      <c r="E2" s="267"/>
      <c r="F2" s="267"/>
      <c r="G2" s="423"/>
      <c r="H2" s="267"/>
      <c r="I2" s="225"/>
      <c r="J2" s="267"/>
      <c r="K2" s="267"/>
      <c r="L2" s="267"/>
      <c r="M2" s="267"/>
      <c r="N2" s="267"/>
      <c r="O2" s="267"/>
      <c r="P2" s="267"/>
      <c r="Q2" s="267"/>
      <c r="R2" s="267"/>
      <c r="S2" s="267"/>
      <c r="T2" s="267"/>
      <c r="U2" s="267"/>
      <c r="V2" s="267"/>
    </row>
    <row r="3" spans="1:22" x14ac:dyDescent="0.25">
      <c r="A3" s="254" t="s">
        <v>1593</v>
      </c>
      <c r="B3" s="254"/>
      <c r="C3" s="254"/>
      <c r="D3" s="254"/>
      <c r="E3" s="254"/>
      <c r="F3" s="254"/>
      <c r="G3" s="254"/>
      <c r="H3" s="254"/>
      <c r="I3" s="254"/>
      <c r="J3" s="254"/>
      <c r="K3" s="254"/>
      <c r="L3" s="254"/>
      <c r="M3" s="254"/>
      <c r="N3" s="254"/>
      <c r="O3" s="254"/>
      <c r="P3" s="254"/>
      <c r="Q3" s="254"/>
      <c r="R3" s="254"/>
      <c r="S3" s="254"/>
      <c r="T3" s="254"/>
      <c r="U3" s="254"/>
      <c r="V3" s="254"/>
    </row>
    <row r="4" spans="1:22" ht="1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1456</v>
      </c>
      <c r="S4" s="736" t="s">
        <v>1361</v>
      </c>
      <c r="T4" s="736" t="s">
        <v>1362</v>
      </c>
      <c r="U4" s="736" t="s">
        <v>1363</v>
      </c>
      <c r="V4" s="733" t="s">
        <v>1364</v>
      </c>
    </row>
    <row r="5" spans="1:22"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7"/>
      <c r="V5" s="734"/>
    </row>
    <row r="6" spans="1:22"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8"/>
      <c r="V6" s="735"/>
    </row>
    <row r="7" spans="1:22" s="341" customFormat="1" ht="15.75" x14ac:dyDescent="0.25">
      <c r="A7" s="405"/>
      <c r="B7" s="406"/>
      <c r="C7" s="407"/>
      <c r="D7" s="407"/>
      <c r="E7" s="407"/>
      <c r="F7" s="408"/>
      <c r="G7" s="407"/>
      <c r="H7" s="409"/>
      <c r="I7" s="409"/>
      <c r="J7" s="409"/>
      <c r="K7" s="409"/>
      <c r="L7" s="409"/>
      <c r="M7" s="409"/>
      <c r="N7" s="409"/>
      <c r="O7" s="409"/>
      <c r="P7" s="409"/>
      <c r="Q7" s="409"/>
      <c r="R7" s="410"/>
      <c r="S7" s="410"/>
      <c r="T7" s="410"/>
      <c r="U7" s="410"/>
      <c r="V7" s="411"/>
    </row>
    <row r="8" spans="1:22" ht="126" customHeight="1" x14ac:dyDescent="0.25">
      <c r="A8" s="759" t="s">
        <v>1594</v>
      </c>
      <c r="B8" s="756" t="s">
        <v>1595</v>
      </c>
      <c r="C8" s="515" t="s">
        <v>1591</v>
      </c>
      <c r="D8" s="515" t="s">
        <v>1922</v>
      </c>
      <c r="E8" s="515" t="s">
        <v>1923</v>
      </c>
      <c r="F8" s="306" t="s">
        <v>1924</v>
      </c>
      <c r="G8" s="515" t="s">
        <v>1925</v>
      </c>
      <c r="H8" s="333">
        <v>0.25</v>
      </c>
      <c r="I8" s="334">
        <f>(Q8/4)</f>
        <v>2640681.2999999998</v>
      </c>
      <c r="J8" s="333">
        <v>0.25</v>
      </c>
      <c r="K8" s="334">
        <f>(Q8/4)</f>
        <v>2640681.2999999998</v>
      </c>
      <c r="L8" s="333">
        <v>0.25</v>
      </c>
      <c r="M8" s="334">
        <f>(Q8/4)</f>
        <v>2640681.2999999998</v>
      </c>
      <c r="N8" s="333">
        <v>0.25</v>
      </c>
      <c r="O8" s="334">
        <f>(Q8/4)</f>
        <v>2640681.2999999998</v>
      </c>
      <c r="P8" s="521">
        <f t="shared" ref="P8" si="0">H8+J8+L8+N8</f>
        <v>1</v>
      </c>
      <c r="Q8" s="360">
        <f>+'2. CONTRATACION DE PERSONAL'!D10+'2. CONTRATACION DE PERSONAL'!D124+'2. CONTRATACION DE PERSONAL'!D170</f>
        <v>10562725.199999999</v>
      </c>
      <c r="R8" s="306"/>
      <c r="S8" s="515" t="s">
        <v>1926</v>
      </c>
      <c r="T8" s="515" t="s">
        <v>1927</v>
      </c>
      <c r="U8" s="517" t="s">
        <v>1928</v>
      </c>
      <c r="V8" s="515" t="s">
        <v>1929</v>
      </c>
    </row>
    <row r="9" spans="1:22" ht="91.5" customHeight="1" x14ac:dyDescent="0.25">
      <c r="A9" s="759"/>
      <c r="B9" s="757"/>
      <c r="C9" s="515" t="s">
        <v>1591</v>
      </c>
      <c r="D9" s="515" t="s">
        <v>1930</v>
      </c>
      <c r="E9" s="515" t="s">
        <v>1931</v>
      </c>
      <c r="F9" s="306" t="s">
        <v>1932</v>
      </c>
      <c r="G9" s="515" t="s">
        <v>1933</v>
      </c>
      <c r="H9" s="333">
        <v>0.25</v>
      </c>
      <c r="I9" s="334">
        <f>+(Q9/4)</f>
        <v>89566.25</v>
      </c>
      <c r="J9" s="333">
        <v>0.25</v>
      </c>
      <c r="K9" s="334">
        <f>+(Q9/4)</f>
        <v>89566.25</v>
      </c>
      <c r="L9" s="333">
        <v>0.25</v>
      </c>
      <c r="M9" s="334">
        <f>+(Q9/4)</f>
        <v>89566.25</v>
      </c>
      <c r="N9" s="333">
        <v>0.25</v>
      </c>
      <c r="O9" s="334">
        <f>+(Q9/4)</f>
        <v>89566.25</v>
      </c>
      <c r="P9" s="521">
        <f t="shared" ref="P9" si="1">H9+J9+L9+N9</f>
        <v>1</v>
      </c>
      <c r="Q9" s="360">
        <f>+'1. TALLERES SEMINARIOS'!D44+'1. TALLERES SEMINARIOS'!D184+'1. TALLERES SEMINARIOS'!D215+'1. TALLERES SEMINARIOS'!D263+'5. ACTIVIDADES ESPECIALES'!D344+'5. ACTIVIDADES ESPECIALES'!D542</f>
        <v>358265</v>
      </c>
      <c r="R9" s="306"/>
      <c r="S9" s="518" t="s">
        <v>1882</v>
      </c>
      <c r="T9" s="515" t="s">
        <v>1934</v>
      </c>
      <c r="U9" s="517" t="s">
        <v>1729</v>
      </c>
      <c r="V9" s="517" t="s">
        <v>1935</v>
      </c>
    </row>
    <row r="10" spans="1:22" s="341" customFormat="1" ht="92.25" customHeight="1" x14ac:dyDescent="0.25">
      <c r="A10" s="759"/>
      <c r="B10" s="757"/>
      <c r="C10" s="514" t="s">
        <v>1591</v>
      </c>
      <c r="D10" s="515" t="s">
        <v>1936</v>
      </c>
      <c r="E10" s="515" t="s">
        <v>1937</v>
      </c>
      <c r="F10" s="306" t="s">
        <v>1938</v>
      </c>
      <c r="G10" s="515" t="s">
        <v>1939</v>
      </c>
      <c r="H10" s="333">
        <v>0.25</v>
      </c>
      <c r="I10" s="334"/>
      <c r="J10" s="333">
        <v>0.25</v>
      </c>
      <c r="K10" s="334"/>
      <c r="L10" s="333">
        <v>0.25</v>
      </c>
      <c r="M10" s="334"/>
      <c r="N10" s="333">
        <v>0.25</v>
      </c>
      <c r="O10" s="334"/>
      <c r="P10" s="521">
        <f t="shared" ref="P10:P11" si="2">H10+J10+L10+N10</f>
        <v>1</v>
      </c>
      <c r="Q10" s="371">
        <f t="shared" ref="Q10" si="3">I10+K10+M10+O10</f>
        <v>0</v>
      </c>
      <c r="R10" s="306"/>
      <c r="S10" s="515" t="s">
        <v>1882</v>
      </c>
      <c r="T10" s="515" t="s">
        <v>1940</v>
      </c>
      <c r="U10" s="517" t="s">
        <v>1729</v>
      </c>
      <c r="V10" s="515" t="s">
        <v>1941</v>
      </c>
    </row>
    <row r="11" spans="1:22" s="341" customFormat="1" ht="87.75" customHeight="1" x14ac:dyDescent="0.25">
      <c r="A11" s="759"/>
      <c r="B11" s="757"/>
      <c r="C11" s="514" t="s">
        <v>1591</v>
      </c>
      <c r="D11" s="515" t="s">
        <v>1942</v>
      </c>
      <c r="E11" s="515" t="s">
        <v>1943</v>
      </c>
      <c r="F11" s="306" t="s">
        <v>1944</v>
      </c>
      <c r="G11" s="515" t="s">
        <v>1945</v>
      </c>
      <c r="H11" s="333">
        <v>0.25</v>
      </c>
      <c r="I11" s="334">
        <f>+(Q11/4)</f>
        <v>427041.18687500001</v>
      </c>
      <c r="J11" s="333">
        <v>0.25</v>
      </c>
      <c r="K11" s="334">
        <f>+(Q11/4)</f>
        <v>427041.18687500001</v>
      </c>
      <c r="L11" s="333">
        <v>0.25</v>
      </c>
      <c r="M11" s="334">
        <f>+(Q11/4)</f>
        <v>427041.18687500001</v>
      </c>
      <c r="N11" s="333">
        <v>0.25</v>
      </c>
      <c r="O11" s="334">
        <f>+(Q11/4)</f>
        <v>427041.18687500001</v>
      </c>
      <c r="P11" s="521">
        <f t="shared" si="2"/>
        <v>1</v>
      </c>
      <c r="Q11" s="360">
        <f>+'6. Becas'!D10+'6. Becas'!D28+'6. Becas'!D46+'6. Becas'!D64+'5. ACTIVIDADES ESPECIALES'!D565</f>
        <v>1708164.7475000001</v>
      </c>
      <c r="R11" s="306"/>
      <c r="S11" s="515" t="s">
        <v>1946</v>
      </c>
      <c r="T11" s="514" t="s">
        <v>1947</v>
      </c>
      <c r="U11" s="517" t="s">
        <v>1729</v>
      </c>
      <c r="V11" s="515" t="s">
        <v>1941</v>
      </c>
    </row>
    <row r="12" spans="1:22" ht="15.6" customHeight="1" x14ac:dyDescent="0.25">
      <c r="A12" s="275"/>
      <c r="B12" s="276"/>
      <c r="C12" s="275" t="s">
        <v>1596</v>
      </c>
      <c r="D12" s="276"/>
      <c r="E12" s="276"/>
      <c r="F12" s="276"/>
      <c r="G12" s="277"/>
      <c r="H12" s="270">
        <f t="shared" ref="H12:Q12" si="4">SUM(H8:H11)</f>
        <v>1</v>
      </c>
      <c r="I12" s="227">
        <f t="shared" si="4"/>
        <v>3157288.7368749999</v>
      </c>
      <c r="J12" s="270">
        <f t="shared" si="4"/>
        <v>1</v>
      </c>
      <c r="K12" s="227">
        <f t="shared" si="4"/>
        <v>3157288.7368749999</v>
      </c>
      <c r="L12" s="270">
        <f t="shared" si="4"/>
        <v>1</v>
      </c>
      <c r="M12" s="227">
        <f t="shared" si="4"/>
        <v>3157288.7368749999</v>
      </c>
      <c r="N12" s="270">
        <f t="shared" si="4"/>
        <v>1</v>
      </c>
      <c r="O12" s="227">
        <f t="shared" si="4"/>
        <v>3157288.7368749999</v>
      </c>
      <c r="P12" s="227">
        <f t="shared" si="4"/>
        <v>4</v>
      </c>
      <c r="Q12" s="227">
        <f t="shared" si="4"/>
        <v>12629154.9475</v>
      </c>
      <c r="R12" s="249"/>
      <c r="S12" s="249"/>
      <c r="T12" s="249"/>
      <c r="U12" s="249"/>
      <c r="V12" s="249"/>
    </row>
  </sheetData>
  <mergeCells count="20">
    <mergeCell ref="A8:A11"/>
    <mergeCell ref="B8:B11"/>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11">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H1" zoomScale="80" zoomScaleNormal="80" workbookViewId="0">
      <pane ySplit="7" topLeftCell="A10" activePane="bottomLeft" state="frozen"/>
      <selection activeCell="A7" sqref="A7"/>
      <selection pane="bottomLeft" activeCell="Q13" sqref="Q13"/>
    </sheetView>
  </sheetViews>
  <sheetFormatPr baseColWidth="10" defaultColWidth="11.42578125" defaultRowHeight="15" x14ac:dyDescent="0.25"/>
  <cols>
    <col min="1" max="1" width="21.7109375" customWidth="1"/>
    <col min="2" max="2" width="26.28515625" customWidth="1"/>
    <col min="3" max="3" width="52.28515625" customWidth="1"/>
    <col min="4" max="4" width="45.42578125" style="423" customWidth="1"/>
    <col min="5" max="5" width="38.42578125" customWidth="1"/>
    <col min="6" max="6" width="27.42578125" customWidth="1"/>
    <col min="7" max="7" width="64.85546875" customWidth="1"/>
    <col min="8" max="8" width="15.28515625" customWidth="1"/>
    <col min="9" max="9" width="14.85546875" style="225" bestFit="1" customWidth="1"/>
    <col min="10" max="10" width="15.28515625" customWidth="1"/>
    <col min="11" max="11" width="18.85546875" style="225" customWidth="1"/>
    <col min="13" max="13" width="14.85546875" style="225" bestFit="1" customWidth="1"/>
    <col min="15" max="15" width="14.85546875" style="225" bestFit="1" customWidth="1"/>
    <col min="16" max="16" width="15.28515625" customWidth="1"/>
    <col min="17" max="17" width="18.28515625" style="225" customWidth="1"/>
    <col min="18" max="18" width="14.140625" hidden="1" customWidth="1"/>
    <col min="19" max="19" width="42.140625" customWidth="1"/>
    <col min="20" max="20" width="28.5703125" customWidth="1"/>
    <col min="21" max="21" width="22.5703125" customWidth="1"/>
    <col min="22" max="22" width="31.28515625" customWidth="1"/>
  </cols>
  <sheetData>
    <row r="1" spans="1:22" ht="18" customHeight="1" x14ac:dyDescent="0.25">
      <c r="A1" s="423"/>
      <c r="B1" s="230"/>
      <c r="C1" s="464" t="s">
        <v>1597</v>
      </c>
      <c r="D1" s="464" t="s">
        <v>1598</v>
      </c>
      <c r="E1" s="230"/>
      <c r="F1" s="230"/>
      <c r="G1" s="230"/>
      <c r="H1" s="274" t="s">
        <v>1599</v>
      </c>
      <c r="J1" s="423"/>
      <c r="K1" s="230"/>
      <c r="L1" s="230"/>
      <c r="M1" s="230"/>
      <c r="N1" s="230"/>
      <c r="O1" s="230"/>
      <c r="P1" s="230"/>
      <c r="Q1" s="230"/>
      <c r="R1" s="230"/>
      <c r="S1" s="230"/>
      <c r="T1" s="230"/>
      <c r="U1" s="230"/>
      <c r="V1" s="230"/>
    </row>
    <row r="2" spans="1:22" ht="18" customHeight="1" x14ac:dyDescent="0.25">
      <c r="A2" s="423"/>
      <c r="B2" s="230"/>
      <c r="C2" s="230"/>
      <c r="D2" s="230"/>
      <c r="E2" s="230"/>
      <c r="F2" s="230"/>
      <c r="G2" s="230"/>
      <c r="H2" s="274"/>
      <c r="J2" s="423"/>
      <c r="K2" s="230"/>
      <c r="L2" s="230"/>
      <c r="M2" s="230"/>
      <c r="N2" s="230"/>
      <c r="O2" s="230"/>
      <c r="P2" s="230"/>
      <c r="Q2" s="230"/>
      <c r="R2" s="230"/>
      <c r="S2" s="230"/>
      <c r="T2" s="230"/>
      <c r="U2" s="230"/>
      <c r="V2" s="230"/>
    </row>
    <row r="3" spans="1:22" ht="18" customHeight="1" x14ac:dyDescent="0.25">
      <c r="A3" s="298" t="s">
        <v>1454</v>
      </c>
      <c r="B3" s="230"/>
      <c r="C3" s="230"/>
      <c r="D3" s="230"/>
      <c r="E3" s="230"/>
      <c r="F3" s="230"/>
      <c r="G3" s="230"/>
      <c r="H3" s="274"/>
      <c r="J3" s="423"/>
      <c r="K3" s="230"/>
      <c r="L3" s="230"/>
      <c r="M3" s="230"/>
      <c r="N3" s="230"/>
      <c r="O3" s="230"/>
      <c r="P3" s="230"/>
      <c r="Q3" s="230"/>
      <c r="R3" s="230"/>
      <c r="S3" s="230"/>
      <c r="T3" s="230"/>
      <c r="U3" s="230"/>
      <c r="V3" s="230"/>
    </row>
    <row r="4" spans="1:22" ht="33" customHeight="1" x14ac:dyDescent="0.25">
      <c r="A4" s="782" t="s">
        <v>1600</v>
      </c>
      <c r="B4" s="782"/>
      <c r="C4" s="782"/>
      <c r="D4" s="782"/>
      <c r="E4" s="782"/>
      <c r="F4" s="782"/>
      <c r="G4" s="782"/>
      <c r="H4" s="782"/>
      <c r="I4" s="782"/>
      <c r="J4" s="782"/>
      <c r="K4" s="782"/>
      <c r="L4" s="782"/>
      <c r="M4" s="782"/>
      <c r="N4" s="782"/>
      <c r="O4" s="782"/>
      <c r="P4" s="782"/>
      <c r="Q4" s="782"/>
      <c r="R4" s="782"/>
      <c r="S4" s="782"/>
      <c r="T4" s="782"/>
      <c r="U4" s="782"/>
      <c r="V4" s="782"/>
    </row>
    <row r="5" spans="1:22" ht="14.45" customHeight="1" x14ac:dyDescent="0.25">
      <c r="A5" s="737" t="s">
        <v>1353</v>
      </c>
      <c r="B5" s="736" t="s">
        <v>1354</v>
      </c>
      <c r="C5" s="739" t="s">
        <v>1355</v>
      </c>
      <c r="D5" s="739" t="s">
        <v>1356</v>
      </c>
      <c r="E5" s="739" t="s">
        <v>1357</v>
      </c>
      <c r="F5" s="739" t="s">
        <v>1309</v>
      </c>
      <c r="G5" s="739" t="s">
        <v>1358</v>
      </c>
      <c r="H5" s="742" t="s">
        <v>1359</v>
      </c>
      <c r="I5" s="748"/>
      <c r="J5" s="748"/>
      <c r="K5" s="748"/>
      <c r="L5" s="748"/>
      <c r="M5" s="748"/>
      <c r="N5" s="748"/>
      <c r="O5" s="743"/>
      <c r="P5" s="744" t="s">
        <v>1360</v>
      </c>
      <c r="Q5" s="745"/>
      <c r="R5" s="736" t="s">
        <v>1456</v>
      </c>
      <c r="S5" s="736" t="s">
        <v>1361</v>
      </c>
      <c r="T5" s="736" t="s">
        <v>1362</v>
      </c>
      <c r="U5" s="736" t="s">
        <v>1363</v>
      </c>
      <c r="V5" s="733" t="s">
        <v>1364</v>
      </c>
    </row>
    <row r="6" spans="1:22" ht="14.45" customHeight="1" x14ac:dyDescent="0.25">
      <c r="A6" s="737"/>
      <c r="B6" s="737"/>
      <c r="C6" s="740"/>
      <c r="D6" s="740"/>
      <c r="E6" s="740"/>
      <c r="F6" s="740"/>
      <c r="G6" s="740"/>
      <c r="H6" s="742" t="s">
        <v>1365</v>
      </c>
      <c r="I6" s="743"/>
      <c r="J6" s="742" t="s">
        <v>1366</v>
      </c>
      <c r="K6" s="743"/>
      <c r="L6" s="742" t="s">
        <v>1367</v>
      </c>
      <c r="M6" s="743"/>
      <c r="N6" s="742" t="s">
        <v>1368</v>
      </c>
      <c r="O6" s="743"/>
      <c r="P6" s="746"/>
      <c r="Q6" s="747"/>
      <c r="R6" s="737"/>
      <c r="S6" s="737"/>
      <c r="T6" s="737"/>
      <c r="U6" s="737"/>
      <c r="V6" s="734"/>
    </row>
    <row r="7" spans="1:22" ht="25.5" x14ac:dyDescent="0.25">
      <c r="A7" s="738"/>
      <c r="B7" s="738"/>
      <c r="C7" s="741"/>
      <c r="D7" s="741"/>
      <c r="E7" s="741"/>
      <c r="F7" s="741"/>
      <c r="G7" s="741"/>
      <c r="H7" s="404" t="s">
        <v>1369</v>
      </c>
      <c r="I7" s="404" t="s">
        <v>35</v>
      </c>
      <c r="J7" s="404" t="s">
        <v>1369</v>
      </c>
      <c r="K7" s="404" t="s">
        <v>35</v>
      </c>
      <c r="L7" s="404" t="s">
        <v>1369</v>
      </c>
      <c r="M7" s="404" t="s">
        <v>35</v>
      </c>
      <c r="N7" s="404" t="s">
        <v>1369</v>
      </c>
      <c r="O7" s="404" t="s">
        <v>35</v>
      </c>
      <c r="P7" s="404" t="s">
        <v>1369</v>
      </c>
      <c r="Q7" s="404" t="s">
        <v>35</v>
      </c>
      <c r="R7" s="738"/>
      <c r="S7" s="738"/>
      <c r="T7" s="738"/>
      <c r="U7" s="738"/>
      <c r="V7" s="735"/>
    </row>
    <row r="8" spans="1:22" ht="15.6" customHeight="1" x14ac:dyDescent="0.25">
      <c r="A8" s="405"/>
      <c r="B8" s="406"/>
      <c r="C8" s="407"/>
      <c r="D8" s="407"/>
      <c r="E8" s="407"/>
      <c r="F8" s="408"/>
      <c r="G8" s="407"/>
      <c r="H8" s="409"/>
      <c r="I8" s="409"/>
      <c r="J8" s="409"/>
      <c r="K8" s="409"/>
      <c r="L8" s="409"/>
      <c r="M8" s="409"/>
      <c r="N8" s="409"/>
      <c r="O8" s="409"/>
      <c r="P8" s="409"/>
      <c r="Q8" s="409"/>
      <c r="R8" s="410"/>
      <c r="S8" s="410"/>
      <c r="T8" s="410"/>
      <c r="U8" s="410"/>
      <c r="V8" s="411"/>
    </row>
    <row r="9" spans="1:22" ht="118.5" customHeight="1" x14ac:dyDescent="0.25">
      <c r="A9" s="783" t="s">
        <v>1601</v>
      </c>
      <c r="B9" s="749" t="s">
        <v>1602</v>
      </c>
      <c r="C9" s="490" t="s">
        <v>1597</v>
      </c>
      <c r="D9" s="490" t="s">
        <v>1948</v>
      </c>
      <c r="E9" s="490" t="s">
        <v>1949</v>
      </c>
      <c r="F9" s="560" t="s">
        <v>1950</v>
      </c>
      <c r="G9" s="490" t="s">
        <v>2047</v>
      </c>
      <c r="H9" s="516">
        <v>0.25</v>
      </c>
      <c r="I9" s="332">
        <f>+(Q9/4)</f>
        <v>15000</v>
      </c>
      <c r="J9" s="516">
        <v>0.25</v>
      </c>
      <c r="K9" s="332">
        <f>+(Q9/4)</f>
        <v>15000</v>
      </c>
      <c r="L9" s="516">
        <v>0.25</v>
      </c>
      <c r="M9" s="332">
        <f>+(Q9/4)</f>
        <v>15000</v>
      </c>
      <c r="N9" s="516">
        <v>0.25</v>
      </c>
      <c r="O9" s="332">
        <f>+(Q9/4)</f>
        <v>15000</v>
      </c>
      <c r="P9" s="521">
        <f t="shared" ref="P9:Q13" si="0">H9+J9+L9+N9</f>
        <v>1</v>
      </c>
      <c r="Q9" s="371">
        <f>+'5. ACTIVIDADES ESPECIALES'!D213</f>
        <v>60000</v>
      </c>
      <c r="R9" s="306"/>
      <c r="S9" s="544" t="s">
        <v>1966</v>
      </c>
      <c r="T9" s="596" t="s">
        <v>1967</v>
      </c>
      <c r="U9" s="596" t="s">
        <v>1732</v>
      </c>
      <c r="V9" s="544" t="s">
        <v>1968</v>
      </c>
    </row>
    <row r="10" spans="1:22" ht="130.5" customHeight="1" x14ac:dyDescent="0.25">
      <c r="A10" s="784"/>
      <c r="B10" s="750"/>
      <c r="C10" s="490" t="s">
        <v>1597</v>
      </c>
      <c r="D10" s="545" t="s">
        <v>1954</v>
      </c>
      <c r="E10" s="528" t="s">
        <v>1955</v>
      </c>
      <c r="F10" s="588" t="s">
        <v>1956</v>
      </c>
      <c r="G10" s="500" t="s">
        <v>1951</v>
      </c>
      <c r="H10" s="516">
        <v>0.25</v>
      </c>
      <c r="I10" s="332"/>
      <c r="J10" s="516">
        <v>0.25</v>
      </c>
      <c r="K10" s="332"/>
      <c r="L10" s="516">
        <v>0.25</v>
      </c>
      <c r="M10" s="332"/>
      <c r="N10" s="516">
        <v>0.25</v>
      </c>
      <c r="O10" s="332"/>
      <c r="P10" s="521">
        <f t="shared" si="0"/>
        <v>1</v>
      </c>
      <c r="Q10" s="371">
        <f t="shared" si="0"/>
        <v>0</v>
      </c>
      <c r="R10" s="306"/>
      <c r="S10" s="544" t="s">
        <v>1969</v>
      </c>
      <c r="T10" s="596" t="s">
        <v>1967</v>
      </c>
      <c r="U10" s="596" t="s">
        <v>1970</v>
      </c>
      <c r="V10" s="596" t="s">
        <v>1971</v>
      </c>
    </row>
    <row r="11" spans="1:22" ht="123" customHeight="1" x14ac:dyDescent="0.25">
      <c r="A11" s="784"/>
      <c r="B11" s="750"/>
      <c r="C11" s="490" t="s">
        <v>1597</v>
      </c>
      <c r="D11" s="545" t="s">
        <v>1957</v>
      </c>
      <c r="E11" s="527" t="s">
        <v>1958</v>
      </c>
      <c r="F11" s="588" t="s">
        <v>1959</v>
      </c>
      <c r="G11" s="500" t="s">
        <v>1952</v>
      </c>
      <c r="H11" s="516">
        <v>0.25</v>
      </c>
      <c r="I11" s="332"/>
      <c r="J11" s="516">
        <v>0.25</v>
      </c>
      <c r="K11" s="332"/>
      <c r="L11" s="516">
        <v>0.25</v>
      </c>
      <c r="M11" s="332"/>
      <c r="N11" s="516">
        <v>0.25</v>
      </c>
      <c r="O11" s="332"/>
      <c r="P11" s="521">
        <f t="shared" si="0"/>
        <v>1</v>
      </c>
      <c r="Q11" s="371">
        <f t="shared" si="0"/>
        <v>0</v>
      </c>
      <c r="R11" s="306"/>
      <c r="S11" s="544" t="s">
        <v>1972</v>
      </c>
      <c r="T11" s="596" t="s">
        <v>1967</v>
      </c>
      <c r="U11" s="596" t="s">
        <v>1970</v>
      </c>
      <c r="V11" s="596" t="s">
        <v>1971</v>
      </c>
    </row>
    <row r="12" spans="1:22" ht="126" customHeight="1" x14ac:dyDescent="0.25">
      <c r="A12" s="784"/>
      <c r="B12" s="750"/>
      <c r="C12" s="490" t="s">
        <v>1597</v>
      </c>
      <c r="D12" s="536" t="s">
        <v>1960</v>
      </c>
      <c r="E12" s="528" t="s">
        <v>1961</v>
      </c>
      <c r="F12" s="588" t="s">
        <v>1962</v>
      </c>
      <c r="G12" s="508" t="s">
        <v>2035</v>
      </c>
      <c r="H12" s="516">
        <v>0.25</v>
      </c>
      <c r="I12" s="332"/>
      <c r="J12" s="516">
        <v>0.25</v>
      </c>
      <c r="K12" s="332"/>
      <c r="L12" s="516">
        <v>0.25</v>
      </c>
      <c r="M12" s="332"/>
      <c r="N12" s="516">
        <v>0.25</v>
      </c>
      <c r="O12" s="332"/>
      <c r="P12" s="521">
        <f t="shared" si="0"/>
        <v>1</v>
      </c>
      <c r="Q12" s="371">
        <f t="shared" si="0"/>
        <v>0</v>
      </c>
      <c r="R12" s="306"/>
      <c r="S12" s="544" t="s">
        <v>1973</v>
      </c>
      <c r="T12" s="596" t="s">
        <v>1967</v>
      </c>
      <c r="U12" s="596" t="s">
        <v>1970</v>
      </c>
      <c r="V12" s="596" t="s">
        <v>1971</v>
      </c>
    </row>
    <row r="13" spans="1:22" ht="147" customHeight="1" x14ac:dyDescent="0.25">
      <c r="A13" s="784"/>
      <c r="B13" s="750"/>
      <c r="C13" s="490" t="s">
        <v>1597</v>
      </c>
      <c r="D13" s="536" t="s">
        <v>1963</v>
      </c>
      <c r="E13" s="528" t="s">
        <v>1964</v>
      </c>
      <c r="F13" s="588" t="s">
        <v>1965</v>
      </c>
      <c r="G13" s="500" t="s">
        <v>1953</v>
      </c>
      <c r="H13" s="516"/>
      <c r="I13" s="332"/>
      <c r="J13" s="516">
        <v>0.5</v>
      </c>
      <c r="K13" s="332">
        <f>(Q13/2)</f>
        <v>50450</v>
      </c>
      <c r="L13" s="516">
        <v>0.5</v>
      </c>
      <c r="M13" s="332">
        <f>(Q13/2)</f>
        <v>50450</v>
      </c>
      <c r="N13" s="516"/>
      <c r="O13" s="332"/>
      <c r="P13" s="521">
        <f t="shared" si="0"/>
        <v>1</v>
      </c>
      <c r="Q13" s="360">
        <f>+'5. ACTIVIDADES ESPECIALES'!D154</f>
        <v>100900</v>
      </c>
      <c r="R13" s="306"/>
      <c r="S13" s="544" t="s">
        <v>1974</v>
      </c>
      <c r="T13" s="544" t="s">
        <v>1975</v>
      </c>
      <c r="U13" s="596" t="s">
        <v>1970</v>
      </c>
      <c r="V13" s="544" t="s">
        <v>1976</v>
      </c>
    </row>
    <row r="14" spans="1:22" ht="15.6" customHeight="1" x14ac:dyDescent="0.25">
      <c r="A14" s="284"/>
      <c r="B14" s="229"/>
      <c r="C14" s="284" t="s">
        <v>1603</v>
      </c>
      <c r="D14" s="284"/>
      <c r="E14" s="229"/>
      <c r="F14" s="229"/>
      <c r="G14" s="229"/>
      <c r="H14" s="79">
        <f t="shared" ref="H14:Q14" si="1">SUM(H9:H13)</f>
        <v>1</v>
      </c>
      <c r="I14" s="226">
        <f t="shared" si="1"/>
        <v>15000</v>
      </c>
      <c r="J14" s="79">
        <f t="shared" si="1"/>
        <v>1.5</v>
      </c>
      <c r="K14" s="226">
        <f t="shared" si="1"/>
        <v>65450</v>
      </c>
      <c r="L14" s="79">
        <f t="shared" si="1"/>
        <v>1.5</v>
      </c>
      <c r="M14" s="226">
        <f t="shared" si="1"/>
        <v>65450</v>
      </c>
      <c r="N14" s="79">
        <f t="shared" si="1"/>
        <v>1</v>
      </c>
      <c r="O14" s="226">
        <f t="shared" si="1"/>
        <v>15000</v>
      </c>
      <c r="P14" s="226">
        <f t="shared" si="1"/>
        <v>5</v>
      </c>
      <c r="Q14" s="226">
        <f t="shared" si="1"/>
        <v>160900</v>
      </c>
      <c r="R14" s="67"/>
      <c r="S14" s="67"/>
      <c r="T14" s="67"/>
      <c r="U14" s="67"/>
      <c r="V14" s="67"/>
    </row>
    <row r="16" spans="1:22" x14ac:dyDescent="0.25">
      <c r="A16" s="423"/>
      <c r="B16" s="423"/>
      <c r="C16" s="423"/>
      <c r="E16" s="423"/>
      <c r="F16" s="423"/>
      <c r="G16" s="423"/>
      <c r="H16" s="423"/>
      <c r="J16" s="423"/>
      <c r="L16" s="423"/>
      <c r="N16" s="423"/>
      <c r="P16" s="423"/>
      <c r="R16" s="423"/>
      <c r="S16" s="423"/>
      <c r="T16" s="423"/>
      <c r="U16" s="423"/>
      <c r="V16" s="423"/>
    </row>
    <row r="17" spans="1:22" x14ac:dyDescent="0.25">
      <c r="A17" s="423"/>
      <c r="B17" s="423"/>
      <c r="C17" s="423"/>
      <c r="E17" s="423"/>
      <c r="F17" s="423"/>
      <c r="G17" s="423"/>
      <c r="H17" s="423"/>
      <c r="J17" s="423"/>
      <c r="L17" s="423"/>
      <c r="N17" s="423"/>
      <c r="P17" s="423"/>
      <c r="R17" s="423"/>
      <c r="S17" s="423"/>
      <c r="T17" s="423"/>
      <c r="U17" s="423"/>
      <c r="V17" s="423"/>
    </row>
  </sheetData>
  <mergeCells count="21">
    <mergeCell ref="H6:I6"/>
    <mergeCell ref="J6:K6"/>
    <mergeCell ref="L6:M6"/>
    <mergeCell ref="N6:O6"/>
    <mergeCell ref="B9:B13"/>
    <mergeCell ref="A4:V4"/>
    <mergeCell ref="A9:A13"/>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13">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L1" zoomScaleNormal="100" workbookViewId="0">
      <pane ySplit="6" topLeftCell="A7" activePane="bottomLeft" state="frozen"/>
      <selection activeCell="R7" sqref="R7"/>
      <selection pane="bottomLeft" activeCell="R9" sqref="R9"/>
    </sheetView>
  </sheetViews>
  <sheetFormatPr baseColWidth="10" defaultColWidth="11.42578125" defaultRowHeight="15" x14ac:dyDescent="0.25"/>
  <cols>
    <col min="1" max="1" width="34" customWidth="1"/>
    <col min="2" max="2" width="35.7109375" customWidth="1"/>
    <col min="3" max="3" width="34.28515625" customWidth="1"/>
    <col min="4" max="4" width="44.28515625" style="423" customWidth="1"/>
    <col min="5" max="5" width="36.85546875" customWidth="1"/>
    <col min="6" max="6" width="15.7109375" customWidth="1"/>
    <col min="7" max="7" width="4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9" width="25.42578125" customWidth="1"/>
    <col min="20" max="20" width="24.28515625" customWidth="1"/>
    <col min="21" max="21" width="24" customWidth="1"/>
  </cols>
  <sheetData>
    <row r="1" spans="1:28" ht="18.75" x14ac:dyDescent="0.3">
      <c r="A1" s="789" t="s">
        <v>1604</v>
      </c>
      <c r="B1" s="789"/>
      <c r="C1" s="789"/>
      <c r="D1" s="789"/>
      <c r="E1" s="789"/>
      <c r="F1" s="789"/>
      <c r="G1" s="789"/>
      <c r="H1" s="789"/>
      <c r="I1" s="789"/>
      <c r="J1" s="789"/>
      <c r="K1" s="789"/>
      <c r="L1" s="789"/>
      <c r="M1" s="789"/>
      <c r="N1" s="789"/>
      <c r="O1" s="789"/>
      <c r="P1" s="789"/>
      <c r="Q1" s="789"/>
      <c r="R1" s="789"/>
      <c r="S1" s="789"/>
      <c r="T1" s="789"/>
      <c r="U1" s="789"/>
      <c r="V1" s="464" t="s">
        <v>1605</v>
      </c>
      <c r="W1" s="464" t="s">
        <v>1606</v>
      </c>
      <c r="X1" s="464" t="s">
        <v>1607</v>
      </c>
      <c r="Y1" s="464" t="s">
        <v>1608</v>
      </c>
      <c r="Z1" s="464" t="s">
        <v>1609</v>
      </c>
      <c r="AA1" s="464" t="s">
        <v>1610</v>
      </c>
      <c r="AB1" s="464" t="s">
        <v>1611</v>
      </c>
    </row>
    <row r="2" spans="1:28" x14ac:dyDescent="0.25">
      <c r="A2" s="790" t="s">
        <v>1612</v>
      </c>
      <c r="B2" s="790"/>
      <c r="C2" s="790"/>
      <c r="D2" s="790"/>
      <c r="E2" s="790"/>
      <c r="F2" s="790"/>
      <c r="G2" s="790"/>
      <c r="H2" s="790"/>
      <c r="I2" s="790"/>
      <c r="J2" s="790"/>
      <c r="K2" s="790"/>
      <c r="L2" s="790"/>
      <c r="M2" s="790"/>
      <c r="N2" s="790"/>
      <c r="O2" s="790"/>
      <c r="P2" s="790"/>
      <c r="Q2" s="790"/>
      <c r="R2" s="790"/>
      <c r="S2" s="790"/>
      <c r="T2" s="790"/>
      <c r="U2" s="790"/>
      <c r="V2" s="423"/>
      <c r="W2" s="423"/>
      <c r="X2" s="423"/>
      <c r="Y2" s="423"/>
      <c r="Z2" s="423"/>
      <c r="AA2" s="423"/>
      <c r="AB2" s="423"/>
    </row>
    <row r="3" spans="1:28" ht="13.5" customHeight="1" x14ac:dyDescent="0.25">
      <c r="A3" s="480" t="s">
        <v>1613</v>
      </c>
      <c r="B3" s="296"/>
      <c r="C3" s="296"/>
      <c r="D3" s="296"/>
      <c r="E3" s="296"/>
      <c r="F3" s="296"/>
      <c r="G3" s="296"/>
      <c r="H3" s="296"/>
      <c r="I3" s="296"/>
      <c r="J3" s="296"/>
      <c r="K3" s="296"/>
      <c r="L3" s="296"/>
      <c r="M3" s="467" t="s">
        <v>1614</v>
      </c>
      <c r="N3" s="467" t="s">
        <v>1615</v>
      </c>
      <c r="O3" s="467" t="s">
        <v>1616</v>
      </c>
      <c r="P3" s="467" t="s">
        <v>1617</v>
      </c>
      <c r="Q3" s="296"/>
      <c r="R3" s="296"/>
      <c r="S3" s="296"/>
      <c r="T3" s="296"/>
      <c r="U3" s="296"/>
      <c r="V3" s="423"/>
      <c r="W3" s="423"/>
      <c r="X3" s="423"/>
      <c r="Y3" s="423"/>
      <c r="Z3" s="423"/>
      <c r="AA3" s="423"/>
      <c r="AB3" s="423"/>
    </row>
    <row r="4" spans="1:28" ht="15" customHeight="1" x14ac:dyDescent="0.25">
      <c r="A4" s="737" t="s">
        <v>1353</v>
      </c>
      <c r="B4" s="736" t="s">
        <v>1354</v>
      </c>
      <c r="C4" s="739" t="s">
        <v>1355</v>
      </c>
      <c r="D4" s="739" t="s">
        <v>1356</v>
      </c>
      <c r="E4" s="739" t="s">
        <v>1357</v>
      </c>
      <c r="F4" s="739" t="s">
        <v>1309</v>
      </c>
      <c r="G4" s="739" t="s">
        <v>1358</v>
      </c>
      <c r="H4" s="742" t="s">
        <v>1359</v>
      </c>
      <c r="I4" s="748"/>
      <c r="J4" s="748"/>
      <c r="K4" s="748"/>
      <c r="L4" s="748"/>
      <c r="M4" s="748"/>
      <c r="N4" s="748"/>
      <c r="O4" s="743"/>
      <c r="P4" s="744" t="s">
        <v>1360</v>
      </c>
      <c r="Q4" s="745"/>
      <c r="R4" s="736" t="s">
        <v>1361</v>
      </c>
      <c r="S4" s="736" t="s">
        <v>1362</v>
      </c>
      <c r="T4" s="736" t="s">
        <v>1363</v>
      </c>
      <c r="U4" s="733" t="s">
        <v>1364</v>
      </c>
      <c r="V4" s="423"/>
      <c r="W4" s="423"/>
      <c r="X4" s="423"/>
      <c r="Y4" s="423"/>
      <c r="Z4" s="423"/>
      <c r="AA4" s="423"/>
      <c r="AB4" s="423"/>
    </row>
    <row r="5" spans="1:28" ht="15" customHeight="1" x14ac:dyDescent="0.25">
      <c r="A5" s="737"/>
      <c r="B5" s="737"/>
      <c r="C5" s="740"/>
      <c r="D5" s="740"/>
      <c r="E5" s="740"/>
      <c r="F5" s="740"/>
      <c r="G5" s="740"/>
      <c r="H5" s="742" t="s">
        <v>1365</v>
      </c>
      <c r="I5" s="743"/>
      <c r="J5" s="742" t="s">
        <v>1366</v>
      </c>
      <c r="K5" s="743"/>
      <c r="L5" s="742" t="s">
        <v>1367</v>
      </c>
      <c r="M5" s="743"/>
      <c r="N5" s="742" t="s">
        <v>1368</v>
      </c>
      <c r="O5" s="743"/>
      <c r="P5" s="746"/>
      <c r="Q5" s="747"/>
      <c r="R5" s="737"/>
      <c r="S5" s="737"/>
      <c r="T5" s="737"/>
      <c r="U5" s="734"/>
      <c r="V5" s="423"/>
      <c r="W5" s="423"/>
      <c r="X5" s="423"/>
      <c r="Y5" s="423"/>
      <c r="Z5" s="423"/>
      <c r="AA5" s="423"/>
      <c r="AB5" s="423"/>
    </row>
    <row r="6" spans="1:28" ht="25.5" x14ac:dyDescent="0.25">
      <c r="A6" s="738"/>
      <c r="B6" s="738"/>
      <c r="C6" s="741"/>
      <c r="D6" s="741"/>
      <c r="E6" s="741"/>
      <c r="F6" s="741"/>
      <c r="G6" s="741"/>
      <c r="H6" s="404" t="s">
        <v>1369</v>
      </c>
      <c r="I6" s="404" t="s">
        <v>35</v>
      </c>
      <c r="J6" s="404" t="s">
        <v>1369</v>
      </c>
      <c r="K6" s="404" t="s">
        <v>35</v>
      </c>
      <c r="L6" s="404" t="s">
        <v>1369</v>
      </c>
      <c r="M6" s="404" t="s">
        <v>35</v>
      </c>
      <c r="N6" s="404" t="s">
        <v>1369</v>
      </c>
      <c r="O6" s="404" t="s">
        <v>35</v>
      </c>
      <c r="P6" s="404" t="s">
        <v>1369</v>
      </c>
      <c r="Q6" s="404" t="s">
        <v>35</v>
      </c>
      <c r="R6" s="738"/>
      <c r="S6" s="738"/>
      <c r="T6" s="738"/>
      <c r="U6" s="735"/>
      <c r="V6" s="423"/>
      <c r="W6" s="423"/>
      <c r="X6" s="423"/>
      <c r="Y6" s="423"/>
      <c r="Z6" s="423"/>
      <c r="AA6" s="423"/>
      <c r="AB6" s="423"/>
    </row>
    <row r="7" spans="1:28" ht="15.75" x14ac:dyDescent="0.25">
      <c r="A7" s="405"/>
      <c r="B7" s="406"/>
      <c r="C7" s="407"/>
      <c r="D7" s="407"/>
      <c r="E7" s="407"/>
      <c r="F7" s="408"/>
      <c r="G7" s="407"/>
      <c r="H7" s="409"/>
      <c r="I7" s="409"/>
      <c r="J7" s="409"/>
      <c r="K7" s="409"/>
      <c r="L7" s="409"/>
      <c r="M7" s="409"/>
      <c r="N7" s="409"/>
      <c r="O7" s="409"/>
      <c r="P7" s="409"/>
      <c r="Q7" s="409"/>
      <c r="R7" s="410"/>
      <c r="S7" s="410"/>
      <c r="T7" s="410"/>
      <c r="U7" s="411"/>
      <c r="V7" s="423"/>
      <c r="W7" s="423"/>
      <c r="X7" s="423"/>
      <c r="Y7" s="423"/>
      <c r="Z7" s="423"/>
      <c r="AA7" s="423"/>
      <c r="AB7" s="423"/>
    </row>
    <row r="8" spans="1:28" ht="78" customHeight="1" x14ac:dyDescent="0.25">
      <c r="A8" s="752" t="s">
        <v>1618</v>
      </c>
      <c r="B8" s="791" t="s">
        <v>1619</v>
      </c>
      <c r="C8" s="573" t="s">
        <v>1614</v>
      </c>
      <c r="D8" s="536" t="s">
        <v>1977</v>
      </c>
      <c r="E8" s="490" t="s">
        <v>1605</v>
      </c>
      <c r="F8" s="588" t="s">
        <v>1978</v>
      </c>
      <c r="G8" s="589" t="s">
        <v>1981</v>
      </c>
      <c r="H8" s="580">
        <v>0.25</v>
      </c>
      <c r="I8" s="581"/>
      <c r="J8" s="580">
        <v>0.25</v>
      </c>
      <c r="K8" s="581"/>
      <c r="L8" s="580">
        <v>0.25</v>
      </c>
      <c r="M8" s="581"/>
      <c r="N8" s="580">
        <v>0.25</v>
      </c>
      <c r="O8" s="581"/>
      <c r="P8" s="583">
        <f t="shared" ref="P8:Q8" si="0">H8+J8+L8+N8</f>
        <v>1</v>
      </c>
      <c r="Q8" s="584">
        <f t="shared" si="0"/>
        <v>0</v>
      </c>
      <c r="R8" s="543" t="s">
        <v>1882</v>
      </c>
      <c r="S8" s="543" t="s">
        <v>1967</v>
      </c>
      <c r="T8" s="543" t="s">
        <v>1984</v>
      </c>
      <c r="U8" s="543" t="s">
        <v>1985</v>
      </c>
      <c r="V8" s="423"/>
      <c r="W8" s="423"/>
      <c r="X8" s="423"/>
      <c r="Y8" s="423"/>
      <c r="Z8" s="423"/>
      <c r="AA8" s="423"/>
      <c r="AB8" s="423"/>
    </row>
    <row r="9" spans="1:28" s="341" customFormat="1" ht="66" customHeight="1" x14ac:dyDescent="0.25">
      <c r="A9" s="753"/>
      <c r="B9" s="791"/>
      <c r="C9" s="573" t="s">
        <v>1615</v>
      </c>
      <c r="D9" s="573" t="s">
        <v>1982</v>
      </c>
      <c r="E9" s="490" t="s">
        <v>1609</v>
      </c>
      <c r="F9" s="560" t="s">
        <v>1979</v>
      </c>
      <c r="G9" s="573" t="s">
        <v>2033</v>
      </c>
      <c r="H9" s="580"/>
      <c r="I9" s="581"/>
      <c r="J9" s="580"/>
      <c r="K9" s="581"/>
      <c r="L9" s="580">
        <v>1</v>
      </c>
      <c r="M9" s="581">
        <v>50136.15</v>
      </c>
      <c r="N9" s="580"/>
      <c r="O9" s="581"/>
      <c r="P9" s="583">
        <f t="shared" ref="P9:P10" si="1">H9+J9+L9+N9</f>
        <v>1</v>
      </c>
      <c r="Q9" s="568">
        <f>+'5. ACTIVIDADES ESPECIALES'!D74</f>
        <v>50136.15</v>
      </c>
      <c r="R9" s="543" t="s">
        <v>1882</v>
      </c>
      <c r="S9" s="543" t="s">
        <v>1967</v>
      </c>
      <c r="T9" s="543" t="s">
        <v>1984</v>
      </c>
      <c r="U9" s="543" t="s">
        <v>1985</v>
      </c>
      <c r="V9" s="423"/>
      <c r="W9" s="423"/>
      <c r="X9" s="423"/>
      <c r="Y9" s="423"/>
      <c r="Z9" s="423"/>
      <c r="AA9" s="423"/>
      <c r="AB9" s="423"/>
    </row>
    <row r="10" spans="1:28" s="341" customFormat="1" ht="91.5" customHeight="1" x14ac:dyDescent="0.25">
      <c r="A10" s="753"/>
      <c r="B10" s="791"/>
      <c r="C10" s="573" t="s">
        <v>1615</v>
      </c>
      <c r="D10" s="573" t="s">
        <v>1983</v>
      </c>
      <c r="E10" s="490" t="s">
        <v>1609</v>
      </c>
      <c r="F10" s="560" t="s">
        <v>1980</v>
      </c>
      <c r="G10" s="573" t="s">
        <v>2034</v>
      </c>
      <c r="H10" s="580">
        <v>0.25</v>
      </c>
      <c r="I10" s="581"/>
      <c r="J10" s="580">
        <v>0.25</v>
      </c>
      <c r="K10" s="581"/>
      <c r="L10" s="580">
        <v>0.25</v>
      </c>
      <c r="M10" s="580"/>
      <c r="N10" s="580">
        <v>0.25</v>
      </c>
      <c r="O10" s="581"/>
      <c r="P10" s="583">
        <f t="shared" si="1"/>
        <v>1</v>
      </c>
      <c r="Q10" s="584">
        <f t="shared" ref="Q10" si="2">I10+K10+M10+O10</f>
        <v>0</v>
      </c>
      <c r="R10" s="543" t="s">
        <v>1882</v>
      </c>
      <c r="S10" s="543" t="s">
        <v>1967</v>
      </c>
      <c r="T10" s="543" t="s">
        <v>1984</v>
      </c>
      <c r="U10" s="543" t="s">
        <v>1985</v>
      </c>
      <c r="V10" s="423"/>
      <c r="W10" s="423"/>
      <c r="X10" s="423"/>
      <c r="Y10" s="423"/>
      <c r="Z10" s="423"/>
      <c r="AA10" s="423"/>
      <c r="AB10" s="423"/>
    </row>
    <row r="11" spans="1:28" ht="15.75" hidden="1" x14ac:dyDescent="0.25">
      <c r="A11" s="753"/>
      <c r="B11" s="791"/>
      <c r="C11" s="473"/>
      <c r="D11" s="261"/>
      <c r="E11" s="292"/>
      <c r="F11" s="292"/>
      <c r="G11" s="261"/>
      <c r="H11" s="339"/>
      <c r="I11" s="340"/>
      <c r="J11" s="261"/>
      <c r="K11" s="340"/>
      <c r="L11" s="261"/>
      <c r="M11" s="340"/>
      <c r="N11" s="261"/>
      <c r="O11" s="340"/>
      <c r="P11" s="370">
        <f t="shared" ref="P11:P25" si="3">H11+J11+L11+N11</f>
        <v>0</v>
      </c>
      <c r="Q11" s="371">
        <f t="shared" ref="Q11:Q25" si="4">I11+K11+M11+O11</f>
        <v>0</v>
      </c>
      <c r="R11" s="261"/>
      <c r="S11" s="261"/>
      <c r="T11" s="261"/>
      <c r="U11" s="261"/>
    </row>
    <row r="12" spans="1:28" ht="15.75" hidden="1" x14ac:dyDescent="0.25">
      <c r="A12" s="753"/>
      <c r="B12" s="785" t="s">
        <v>1620</v>
      </c>
      <c r="C12" s="473"/>
      <c r="D12" s="261"/>
      <c r="E12" s="292"/>
      <c r="F12" s="261"/>
      <c r="G12" s="261"/>
      <c r="H12" s="261"/>
      <c r="I12" s="340"/>
      <c r="J12" s="261"/>
      <c r="K12" s="340"/>
      <c r="L12" s="261"/>
      <c r="M12" s="340"/>
      <c r="N12" s="261"/>
      <c r="O12" s="340"/>
      <c r="P12" s="370">
        <f t="shared" si="3"/>
        <v>0</v>
      </c>
      <c r="Q12" s="371">
        <f t="shared" si="4"/>
        <v>0</v>
      </c>
      <c r="R12" s="261"/>
      <c r="S12" s="261"/>
      <c r="T12" s="261"/>
      <c r="U12" s="261"/>
    </row>
    <row r="13" spans="1:28" ht="15.75" hidden="1" x14ac:dyDescent="0.25">
      <c r="A13" s="753"/>
      <c r="B13" s="785"/>
      <c r="C13" s="473"/>
      <c r="D13" s="261"/>
      <c r="E13" s="292"/>
      <c r="F13" s="261"/>
      <c r="G13" s="261"/>
      <c r="H13" s="339"/>
      <c r="I13" s="340"/>
      <c r="J13" s="261"/>
      <c r="K13" s="340"/>
      <c r="L13" s="261"/>
      <c r="M13" s="340"/>
      <c r="N13" s="261"/>
      <c r="O13" s="340"/>
      <c r="P13" s="370">
        <f t="shared" si="3"/>
        <v>0</v>
      </c>
      <c r="Q13" s="371">
        <f t="shared" si="4"/>
        <v>0</v>
      </c>
      <c r="R13" s="261"/>
      <c r="S13" s="261"/>
      <c r="T13" s="261"/>
      <c r="U13" s="261"/>
    </row>
    <row r="14" spans="1:28" s="341" customFormat="1" ht="15.75" hidden="1" x14ac:dyDescent="0.25">
      <c r="A14" s="753"/>
      <c r="B14" s="785"/>
      <c r="C14" s="473"/>
      <c r="D14" s="261"/>
      <c r="E14" s="292"/>
      <c r="F14" s="261"/>
      <c r="G14" s="261"/>
      <c r="H14" s="339"/>
      <c r="I14" s="340"/>
      <c r="J14" s="261"/>
      <c r="K14" s="340"/>
      <c r="L14" s="261"/>
      <c r="M14" s="340"/>
      <c r="N14" s="261"/>
      <c r="O14" s="340"/>
      <c r="P14" s="370">
        <f t="shared" si="3"/>
        <v>0</v>
      </c>
      <c r="Q14" s="371">
        <f t="shared" si="4"/>
        <v>0</v>
      </c>
      <c r="R14" s="261"/>
      <c r="S14" s="261"/>
      <c r="T14" s="261"/>
      <c r="U14" s="261"/>
    </row>
    <row r="15" spans="1:28" s="341" customFormat="1" ht="15.75" hidden="1" x14ac:dyDescent="0.25">
      <c r="A15" s="753"/>
      <c r="B15" s="785"/>
      <c r="C15" s="473"/>
      <c r="D15" s="261"/>
      <c r="E15" s="292"/>
      <c r="F15" s="261"/>
      <c r="G15" s="261"/>
      <c r="H15" s="339"/>
      <c r="I15" s="340"/>
      <c r="J15" s="261"/>
      <c r="K15" s="340"/>
      <c r="L15" s="261"/>
      <c r="M15" s="340"/>
      <c r="N15" s="261"/>
      <c r="O15" s="340"/>
      <c r="P15" s="370">
        <f t="shared" si="3"/>
        <v>0</v>
      </c>
      <c r="Q15" s="371">
        <f t="shared" si="4"/>
        <v>0</v>
      </c>
      <c r="R15" s="261"/>
      <c r="S15" s="261"/>
      <c r="T15" s="261"/>
      <c r="U15" s="261"/>
    </row>
    <row r="16" spans="1:28" s="341" customFormat="1" ht="15.75" hidden="1" x14ac:dyDescent="0.25">
      <c r="A16" s="753"/>
      <c r="B16" s="785"/>
      <c r="C16" s="473"/>
      <c r="D16" s="261"/>
      <c r="E16" s="292"/>
      <c r="F16" s="261"/>
      <c r="G16" s="261"/>
      <c r="H16" s="339"/>
      <c r="I16" s="340"/>
      <c r="J16" s="261"/>
      <c r="K16" s="340"/>
      <c r="L16" s="261"/>
      <c r="M16" s="340"/>
      <c r="N16" s="261"/>
      <c r="O16" s="340"/>
      <c r="P16" s="370">
        <f t="shared" si="3"/>
        <v>0</v>
      </c>
      <c r="Q16" s="371">
        <f t="shared" si="4"/>
        <v>0</v>
      </c>
      <c r="R16" s="261"/>
      <c r="S16" s="261"/>
      <c r="T16" s="261"/>
      <c r="U16" s="261"/>
    </row>
    <row r="17" spans="1:21" s="341" customFormat="1" ht="15.75" hidden="1" x14ac:dyDescent="0.25">
      <c r="A17" s="753"/>
      <c r="B17" s="785"/>
      <c r="C17" s="473"/>
      <c r="D17" s="261"/>
      <c r="E17" s="292"/>
      <c r="F17" s="261"/>
      <c r="G17" s="261"/>
      <c r="H17" s="339"/>
      <c r="I17" s="340"/>
      <c r="J17" s="261"/>
      <c r="K17" s="340"/>
      <c r="L17" s="261"/>
      <c r="M17" s="340"/>
      <c r="N17" s="261"/>
      <c r="O17" s="340"/>
      <c r="P17" s="370">
        <f t="shared" si="3"/>
        <v>0</v>
      </c>
      <c r="Q17" s="371">
        <f t="shared" si="4"/>
        <v>0</v>
      </c>
      <c r="R17" s="261"/>
      <c r="S17" s="261"/>
      <c r="T17" s="261"/>
      <c r="U17" s="261"/>
    </row>
    <row r="18" spans="1:21" s="341" customFormat="1" ht="15.75" hidden="1" x14ac:dyDescent="0.25">
      <c r="A18" s="753"/>
      <c r="B18" s="785"/>
      <c r="C18" s="473"/>
      <c r="D18" s="261"/>
      <c r="E18" s="292"/>
      <c r="F18" s="261"/>
      <c r="G18" s="261"/>
      <c r="H18" s="339"/>
      <c r="I18" s="340"/>
      <c r="J18" s="261"/>
      <c r="K18" s="340"/>
      <c r="L18" s="261"/>
      <c r="M18" s="340"/>
      <c r="N18" s="261"/>
      <c r="O18" s="340"/>
      <c r="P18" s="370">
        <f t="shared" si="3"/>
        <v>0</v>
      </c>
      <c r="Q18" s="371">
        <f t="shared" si="4"/>
        <v>0</v>
      </c>
      <c r="R18" s="261"/>
      <c r="S18" s="261"/>
      <c r="T18" s="261"/>
      <c r="U18" s="261"/>
    </row>
    <row r="19" spans="1:21" ht="15.75" hidden="1" x14ac:dyDescent="0.25">
      <c r="A19" s="753"/>
      <c r="B19" s="785"/>
      <c r="C19" s="473"/>
      <c r="D19" s="261"/>
      <c r="E19" s="292"/>
      <c r="F19" s="261"/>
      <c r="G19" s="261"/>
      <c r="H19" s="261"/>
      <c r="I19" s="340"/>
      <c r="J19" s="261"/>
      <c r="K19" s="340"/>
      <c r="L19" s="261"/>
      <c r="M19" s="340"/>
      <c r="N19" s="261"/>
      <c r="O19" s="340"/>
      <c r="P19" s="370">
        <f t="shared" si="3"/>
        <v>0</v>
      </c>
      <c r="Q19" s="371">
        <f t="shared" si="4"/>
        <v>0</v>
      </c>
      <c r="R19" s="261"/>
      <c r="S19" s="261"/>
      <c r="T19" s="261"/>
      <c r="U19" s="336"/>
    </row>
    <row r="20" spans="1:21" ht="15.75" hidden="1" x14ac:dyDescent="0.25">
      <c r="A20" s="753"/>
      <c r="B20" s="785"/>
      <c r="C20" s="473"/>
      <c r="D20" s="261"/>
      <c r="E20" s="292"/>
      <c r="F20" s="261"/>
      <c r="G20" s="261"/>
      <c r="H20" s="261"/>
      <c r="I20" s="340"/>
      <c r="J20" s="261"/>
      <c r="K20" s="340"/>
      <c r="L20" s="261"/>
      <c r="M20" s="340"/>
      <c r="N20" s="261"/>
      <c r="O20" s="340"/>
      <c r="P20" s="370">
        <f t="shared" si="3"/>
        <v>0</v>
      </c>
      <c r="Q20" s="371">
        <f t="shared" si="4"/>
        <v>0</v>
      </c>
      <c r="R20" s="261"/>
      <c r="S20" s="261"/>
      <c r="T20" s="261"/>
      <c r="U20" s="336"/>
    </row>
    <row r="21" spans="1:21" ht="15.75" hidden="1" x14ac:dyDescent="0.25">
      <c r="A21" s="753"/>
      <c r="B21" s="785"/>
      <c r="C21" s="473"/>
      <c r="D21" s="261"/>
      <c r="E21" s="292"/>
      <c r="F21" s="261"/>
      <c r="G21" s="261"/>
      <c r="H21" s="261"/>
      <c r="I21" s="340"/>
      <c r="J21" s="261"/>
      <c r="K21" s="340"/>
      <c r="L21" s="261"/>
      <c r="M21" s="340"/>
      <c r="N21" s="261"/>
      <c r="O21" s="340"/>
      <c r="P21" s="370">
        <f t="shared" si="3"/>
        <v>0</v>
      </c>
      <c r="Q21" s="371">
        <f t="shared" si="4"/>
        <v>0</v>
      </c>
      <c r="R21" s="261"/>
      <c r="S21" s="261"/>
      <c r="T21" s="261"/>
      <c r="U21" s="336"/>
    </row>
    <row r="22" spans="1:21" ht="15.75" hidden="1" x14ac:dyDescent="0.25">
      <c r="A22" s="753"/>
      <c r="B22" s="785"/>
      <c r="C22" s="473"/>
      <c r="D22" s="261"/>
      <c r="E22" s="292"/>
      <c r="F22" s="261"/>
      <c r="G22" s="261"/>
      <c r="H22" s="261"/>
      <c r="I22" s="340"/>
      <c r="J22" s="261"/>
      <c r="K22" s="340"/>
      <c r="L22" s="261"/>
      <c r="M22" s="340"/>
      <c r="N22" s="261"/>
      <c r="O22" s="340"/>
      <c r="P22" s="370">
        <f t="shared" si="3"/>
        <v>0</v>
      </c>
      <c r="Q22" s="371">
        <f t="shared" si="4"/>
        <v>0</v>
      </c>
      <c r="R22" s="261"/>
      <c r="S22" s="261"/>
      <c r="T22" s="261"/>
      <c r="U22" s="336"/>
    </row>
    <row r="23" spans="1:21" ht="15.75" hidden="1" x14ac:dyDescent="0.25">
      <c r="A23" s="753"/>
      <c r="B23" s="785" t="s">
        <v>1621</v>
      </c>
      <c r="C23" s="473"/>
      <c r="D23" s="261"/>
      <c r="E23" s="292"/>
      <c r="F23" s="261"/>
      <c r="G23" s="261"/>
      <c r="H23" s="261"/>
      <c r="I23" s="340"/>
      <c r="J23" s="261"/>
      <c r="K23" s="340"/>
      <c r="L23" s="261"/>
      <c r="M23" s="340"/>
      <c r="N23" s="261"/>
      <c r="O23" s="340"/>
      <c r="P23" s="370">
        <f t="shared" si="3"/>
        <v>0</v>
      </c>
      <c r="Q23" s="371">
        <f t="shared" si="4"/>
        <v>0</v>
      </c>
      <c r="R23" s="261"/>
      <c r="S23" s="261"/>
      <c r="T23" s="261"/>
      <c r="U23" s="336"/>
    </row>
    <row r="24" spans="1:21" ht="15.75" hidden="1" x14ac:dyDescent="0.25">
      <c r="A24" s="753"/>
      <c r="B24" s="785"/>
      <c r="C24" s="474"/>
      <c r="D24" s="342"/>
      <c r="E24" s="292"/>
      <c r="F24" s="295"/>
      <c r="G24" s="295"/>
      <c r="H24" s="261"/>
      <c r="I24" s="340"/>
      <c r="J24" s="261"/>
      <c r="K24" s="340"/>
      <c r="L24" s="261"/>
      <c r="M24" s="340"/>
      <c r="N24" s="261"/>
      <c r="O24" s="340"/>
      <c r="P24" s="370">
        <f t="shared" si="3"/>
        <v>0</v>
      </c>
      <c r="Q24" s="371">
        <f t="shared" si="4"/>
        <v>0</v>
      </c>
      <c r="R24" s="261"/>
      <c r="S24" s="261"/>
      <c r="T24" s="261"/>
      <c r="U24" s="336"/>
    </row>
    <row r="25" spans="1:21" s="341" customFormat="1" ht="15.75" hidden="1" x14ac:dyDescent="0.25">
      <c r="A25" s="753"/>
      <c r="B25" s="785"/>
      <c r="C25" s="474"/>
      <c r="D25" s="342"/>
      <c r="E25" s="292"/>
      <c r="F25" s="295"/>
      <c r="G25" s="295"/>
      <c r="H25" s="261"/>
      <c r="I25" s="340"/>
      <c r="J25" s="261"/>
      <c r="K25" s="340"/>
      <c r="L25" s="261"/>
      <c r="M25" s="340"/>
      <c r="N25" s="261"/>
      <c r="O25" s="340"/>
      <c r="P25" s="370">
        <f t="shared" si="3"/>
        <v>0</v>
      </c>
      <c r="Q25" s="371">
        <f t="shared" si="4"/>
        <v>0</v>
      </c>
      <c r="R25" s="261"/>
      <c r="S25" s="261"/>
      <c r="T25" s="261"/>
      <c r="U25" s="336"/>
    </row>
    <row r="26" spans="1:21" s="341" customFormat="1" ht="15.75" hidden="1" x14ac:dyDescent="0.25">
      <c r="A26" s="753"/>
      <c r="B26" s="785"/>
      <c r="C26" s="474"/>
      <c r="D26" s="342"/>
      <c r="E26" s="292"/>
      <c r="F26" s="295"/>
      <c r="G26" s="295"/>
      <c r="H26" s="261"/>
      <c r="I26" s="340"/>
      <c r="J26" s="261"/>
      <c r="K26" s="340"/>
      <c r="L26" s="261"/>
      <c r="M26" s="340"/>
      <c r="N26" s="261"/>
      <c r="O26" s="340"/>
      <c r="P26" s="370">
        <f t="shared" ref="P26:P28" si="5">H26+J26+L26+N26</f>
        <v>0</v>
      </c>
      <c r="Q26" s="371">
        <f t="shared" ref="Q26:Q28" si="6">I26+K26+M26+O26</f>
        <v>0</v>
      </c>
      <c r="R26" s="261"/>
      <c r="S26" s="261"/>
      <c r="T26" s="261"/>
      <c r="U26" s="336"/>
    </row>
    <row r="27" spans="1:21" ht="15.75" hidden="1" x14ac:dyDescent="0.25">
      <c r="A27" s="753"/>
      <c r="B27" s="785"/>
      <c r="C27" s="474"/>
      <c r="D27" s="342"/>
      <c r="E27" s="292"/>
      <c r="F27" s="291"/>
      <c r="G27" s="295"/>
      <c r="H27" s="261"/>
      <c r="I27" s="340"/>
      <c r="J27" s="261"/>
      <c r="K27" s="340"/>
      <c r="L27" s="261"/>
      <c r="M27" s="340"/>
      <c r="N27" s="261"/>
      <c r="O27" s="340"/>
      <c r="P27" s="370">
        <f t="shared" si="5"/>
        <v>0</v>
      </c>
      <c r="Q27" s="371">
        <f t="shared" si="6"/>
        <v>0</v>
      </c>
      <c r="R27" s="261"/>
      <c r="S27" s="261"/>
      <c r="T27" s="261"/>
      <c r="U27" s="336"/>
    </row>
    <row r="28" spans="1:21" s="341" customFormat="1" ht="15.75" hidden="1" x14ac:dyDescent="0.25">
      <c r="A28" s="753"/>
      <c r="B28" s="785"/>
      <c r="C28" s="474"/>
      <c r="D28" s="342"/>
      <c r="E28" s="292"/>
      <c r="F28" s="291"/>
      <c r="G28" s="295"/>
      <c r="H28" s="261"/>
      <c r="I28" s="340"/>
      <c r="J28" s="261"/>
      <c r="K28" s="340"/>
      <c r="L28" s="261"/>
      <c r="M28" s="340"/>
      <c r="N28" s="261"/>
      <c r="O28" s="340"/>
      <c r="P28" s="370">
        <f t="shared" si="5"/>
        <v>0</v>
      </c>
      <c r="Q28" s="371">
        <f t="shared" si="6"/>
        <v>0</v>
      </c>
      <c r="R28" s="261"/>
      <c r="S28" s="261"/>
      <c r="T28" s="261"/>
      <c r="U28" s="336"/>
    </row>
    <row r="29" spans="1:21" ht="15.75" x14ac:dyDescent="0.25">
      <c r="A29" s="786" t="s">
        <v>1622</v>
      </c>
      <c r="B29" s="787"/>
      <c r="C29" s="787"/>
      <c r="D29" s="787"/>
      <c r="E29" s="787"/>
      <c r="F29" s="787"/>
      <c r="G29" s="788"/>
      <c r="H29" s="224">
        <f t="shared" ref="H29:Q29" si="7">SUM(H8:H28)</f>
        <v>0.5</v>
      </c>
      <c r="I29" s="224">
        <f t="shared" si="7"/>
        <v>0</v>
      </c>
      <c r="J29" s="224">
        <f t="shared" si="7"/>
        <v>0.5</v>
      </c>
      <c r="K29" s="224">
        <f t="shared" si="7"/>
        <v>0</v>
      </c>
      <c r="L29" s="224">
        <f t="shared" si="7"/>
        <v>1.5</v>
      </c>
      <c r="M29" s="224">
        <f t="shared" si="7"/>
        <v>50136.15</v>
      </c>
      <c r="N29" s="224">
        <f t="shared" si="7"/>
        <v>0.5</v>
      </c>
      <c r="O29" s="224">
        <f t="shared" si="7"/>
        <v>0</v>
      </c>
      <c r="P29" s="224">
        <f t="shared" si="7"/>
        <v>3</v>
      </c>
      <c r="Q29" s="224">
        <f t="shared" si="7"/>
        <v>50136.15</v>
      </c>
      <c r="R29" s="249"/>
      <c r="S29" s="249"/>
      <c r="T29" s="249"/>
      <c r="U29" s="262"/>
    </row>
    <row r="32" spans="1:21" x14ac:dyDescent="0.25">
      <c r="A32" s="423"/>
      <c r="B32" s="423"/>
      <c r="C32" s="423"/>
      <c r="E32" s="423"/>
      <c r="F32" s="423"/>
      <c r="G32" s="423"/>
      <c r="H32" s="423"/>
      <c r="I32" s="423"/>
      <c r="J32" s="423"/>
      <c r="K32" s="423"/>
      <c r="L32" s="423"/>
      <c r="M32" s="423"/>
      <c r="N32" s="423"/>
      <c r="O32" s="423"/>
      <c r="P32" s="423"/>
      <c r="Q32" s="423"/>
      <c r="R32" s="423"/>
      <c r="S32" s="423"/>
      <c r="T32" s="423"/>
      <c r="U32" s="423"/>
    </row>
    <row r="33" spans="1:21" x14ac:dyDescent="0.25">
      <c r="A33" s="423"/>
      <c r="B33" s="423"/>
      <c r="C33" s="423"/>
      <c r="E33" s="423"/>
      <c r="F33" s="423"/>
      <c r="G33" s="423"/>
      <c r="H33" s="423"/>
      <c r="I33" s="423"/>
      <c r="J33" s="423"/>
      <c r="K33" s="423"/>
      <c r="L33" s="423"/>
      <c r="M33" s="423"/>
      <c r="N33" s="423"/>
      <c r="O33" s="423"/>
      <c r="P33" s="423"/>
      <c r="Q33" s="423"/>
      <c r="R33" s="423"/>
      <c r="S33" s="423"/>
      <c r="T33" s="423"/>
      <c r="U33" s="423"/>
    </row>
    <row r="34" spans="1:21" x14ac:dyDescent="0.25">
      <c r="A34" s="423"/>
      <c r="B34" s="423"/>
      <c r="C34" s="423"/>
      <c r="E34" s="423"/>
      <c r="F34" s="423"/>
      <c r="G34" s="423"/>
      <c r="H34" s="423"/>
      <c r="I34" s="423"/>
      <c r="J34" s="423"/>
      <c r="K34" s="423"/>
      <c r="L34" s="423"/>
      <c r="M34" s="423"/>
      <c r="N34" s="423"/>
      <c r="O34" s="423"/>
      <c r="P34" s="423"/>
      <c r="Q34" s="423"/>
      <c r="R34" s="423"/>
      <c r="S34" s="423"/>
      <c r="T34" s="423"/>
      <c r="U34" s="423"/>
    </row>
    <row r="35" spans="1:21" x14ac:dyDescent="0.25">
      <c r="A35" s="423"/>
      <c r="B35" s="423"/>
      <c r="C35" s="423"/>
      <c r="E35" s="423"/>
      <c r="F35" s="423"/>
      <c r="G35" s="423"/>
      <c r="H35" s="423"/>
      <c r="I35" s="423"/>
      <c r="J35" s="423"/>
      <c r="K35" s="423"/>
      <c r="L35" s="423"/>
      <c r="M35" s="423"/>
      <c r="N35" s="423"/>
      <c r="O35" s="423"/>
      <c r="P35" s="423"/>
      <c r="Q35" s="423"/>
      <c r="R35" s="423"/>
      <c r="S35" s="423"/>
      <c r="T35" s="423"/>
      <c r="U35" s="423"/>
    </row>
  </sheetData>
  <mergeCells count="24">
    <mergeCell ref="B12:B22"/>
    <mergeCell ref="B8:B11"/>
    <mergeCell ref="G4:G6"/>
    <mergeCell ref="B4:B6"/>
    <mergeCell ref="C4:C6"/>
    <mergeCell ref="E4:E6"/>
    <mergeCell ref="F4:F6"/>
    <mergeCell ref="D4:D6"/>
    <mergeCell ref="A4:A6"/>
    <mergeCell ref="A8:A28"/>
    <mergeCell ref="B23:B28"/>
    <mergeCell ref="A29:G29"/>
    <mergeCell ref="A1:U1"/>
    <mergeCell ref="A2:U2"/>
    <mergeCell ref="T4:T6"/>
    <mergeCell ref="U4:U6"/>
    <mergeCell ref="H5:I5"/>
    <mergeCell ref="J5:K5"/>
    <mergeCell ref="L5:M5"/>
    <mergeCell ref="N5:O5"/>
    <mergeCell ref="H4:O4"/>
    <mergeCell ref="P4:Q5"/>
    <mergeCell ref="S4:S6"/>
    <mergeCell ref="R4:R6"/>
  </mergeCells>
  <dataValidations count="12">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23:C28">
      <formula1>$P$3</formula1>
    </dataValidation>
    <dataValidation type="list" allowBlank="1" showInputMessage="1" showErrorMessage="1" sqref="C12:C22">
      <formula1>$O$3</formula1>
    </dataValidation>
    <dataValidation type="list" allowBlank="1" showInputMessage="1" showErrorMessage="1" sqref="E8:E28">
      <formula1>$V$1:$AA$1</formula1>
    </dataValidation>
    <dataValidation type="list" allowBlank="1" showInputMessage="1" showErrorMessage="1" sqref="C8:C11">
      <formula1>$M$3:$N$3</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K1" zoomScale="80" zoomScaleNormal="80" workbookViewId="0">
      <pane ySplit="8" topLeftCell="A9" activePane="bottomLeft" state="frozen"/>
      <selection activeCell="K7" sqref="K7"/>
      <selection pane="bottomLeft" activeCell="S10" sqref="S10"/>
    </sheetView>
  </sheetViews>
  <sheetFormatPr baseColWidth="10" defaultColWidth="11.42578125" defaultRowHeight="15" x14ac:dyDescent="0.25"/>
  <cols>
    <col min="1" max="1" width="35.7109375" customWidth="1"/>
    <col min="2" max="2" width="35.85546875" customWidth="1"/>
    <col min="3" max="3" width="44.7109375" customWidth="1"/>
    <col min="4" max="4" width="43.85546875" style="423" customWidth="1"/>
    <col min="5" max="5" width="36.28515625" customWidth="1"/>
    <col min="6" max="6" width="27.42578125" customWidth="1"/>
    <col min="7" max="7" width="60.285156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19" width="38.140625" customWidth="1"/>
    <col min="20" max="20" width="25.28515625" customWidth="1"/>
    <col min="21" max="21" width="27.28515625" customWidth="1"/>
    <col min="22" max="22" width="23.5703125" customWidth="1"/>
  </cols>
  <sheetData>
    <row r="1" spans="1:28" ht="24.75" customHeight="1" x14ac:dyDescent="0.25">
      <c r="A1" s="423"/>
      <c r="B1" s="464" t="s">
        <v>1623</v>
      </c>
      <c r="C1" s="464" t="s">
        <v>1624</v>
      </c>
      <c r="D1" s="464" t="s">
        <v>1625</v>
      </c>
      <c r="E1" s="464" t="s">
        <v>1626</v>
      </c>
      <c r="F1" s="792" t="s">
        <v>1627</v>
      </c>
      <c r="G1" s="792"/>
      <c r="H1" s="792"/>
      <c r="I1" s="792"/>
      <c r="J1" s="792"/>
      <c r="K1" s="792"/>
      <c r="L1" s="792"/>
      <c r="M1" s="792"/>
      <c r="N1" s="273"/>
      <c r="O1" s="273"/>
      <c r="P1" s="273"/>
      <c r="Q1" s="273"/>
      <c r="R1" s="273"/>
      <c r="S1" s="273"/>
      <c r="T1" s="273"/>
      <c r="U1" s="273"/>
      <c r="V1" s="273"/>
      <c r="W1" s="273"/>
      <c r="X1" s="273"/>
      <c r="Y1" s="273"/>
      <c r="Z1" s="273"/>
      <c r="AA1" s="273"/>
      <c r="AB1" s="273"/>
    </row>
    <row r="2" spans="1:28" ht="18.75" x14ac:dyDescent="0.25">
      <c r="A2" s="299" t="s">
        <v>1628</v>
      </c>
      <c r="B2" s="423"/>
      <c r="C2" s="423"/>
      <c r="E2" s="423"/>
      <c r="F2" s="423"/>
      <c r="G2" s="423"/>
      <c r="H2" s="273"/>
      <c r="J2" s="273"/>
      <c r="K2" s="273"/>
      <c r="L2" s="273"/>
      <c r="M2" s="273"/>
      <c r="N2" s="273"/>
      <c r="O2" s="273"/>
      <c r="P2" s="273"/>
      <c r="Q2" s="273"/>
      <c r="R2" s="273"/>
      <c r="S2" s="273"/>
      <c r="T2" s="273"/>
      <c r="U2" s="273"/>
      <c r="V2" s="273"/>
      <c r="W2" s="273"/>
      <c r="X2" s="273"/>
      <c r="Y2" s="273"/>
      <c r="Z2" s="273"/>
      <c r="AA2" s="273"/>
      <c r="AB2" s="273"/>
    </row>
    <row r="3" spans="1:28" s="341" customFormat="1" ht="18.75" x14ac:dyDescent="0.25">
      <c r="A3" s="299" t="s">
        <v>1629</v>
      </c>
      <c r="B3" s="423"/>
      <c r="C3" s="423"/>
      <c r="D3" s="423"/>
      <c r="E3" s="423"/>
      <c r="F3" s="423"/>
      <c r="G3" s="423"/>
      <c r="H3" s="273"/>
      <c r="I3" s="225"/>
      <c r="J3" s="273"/>
      <c r="K3" s="273"/>
      <c r="L3" s="273"/>
      <c r="M3" s="273"/>
      <c r="N3" s="273"/>
      <c r="O3" s="273"/>
      <c r="P3" s="273"/>
      <c r="Q3" s="273"/>
      <c r="R3" s="273"/>
      <c r="S3" s="273"/>
      <c r="T3" s="273"/>
      <c r="U3" s="273"/>
      <c r="V3" s="273"/>
      <c r="W3" s="273"/>
      <c r="X3" s="273"/>
      <c r="Y3" s="273"/>
      <c r="Z3" s="273"/>
      <c r="AA3" s="273"/>
      <c r="AB3" s="273"/>
    </row>
    <row r="4" spans="1:28" s="341" customFormat="1" ht="18.75" x14ac:dyDescent="0.25">
      <c r="A4" s="299" t="s">
        <v>1630</v>
      </c>
      <c r="B4" s="423"/>
      <c r="C4" s="423"/>
      <c r="D4" s="423"/>
      <c r="E4" s="423"/>
      <c r="F4" s="423"/>
      <c r="G4" s="423"/>
      <c r="H4" s="273"/>
      <c r="I4" s="225"/>
      <c r="J4" s="273"/>
      <c r="K4" s="273"/>
      <c r="L4" s="273"/>
      <c r="M4" s="273"/>
      <c r="N4" s="273"/>
      <c r="O4" s="273"/>
      <c r="P4" s="273"/>
      <c r="Q4" s="273"/>
      <c r="R4" s="273"/>
      <c r="S4" s="273"/>
      <c r="T4" s="273"/>
      <c r="U4" s="273"/>
      <c r="V4" s="273"/>
      <c r="W4" s="273"/>
      <c r="X4" s="273"/>
      <c r="Y4" s="273"/>
      <c r="Z4" s="273"/>
      <c r="AA4" s="273"/>
      <c r="AB4" s="273"/>
    </row>
    <row r="5" spans="1:28" ht="18.75" customHeight="1" x14ac:dyDescent="0.25">
      <c r="A5" s="782" t="s">
        <v>1631</v>
      </c>
      <c r="B5" s="793"/>
      <c r="C5" s="793"/>
      <c r="D5" s="793"/>
      <c r="E5" s="793"/>
      <c r="F5" s="793"/>
      <c r="G5" s="793"/>
      <c r="H5" s="793"/>
      <c r="I5" s="793"/>
      <c r="J5" s="793"/>
      <c r="K5" s="793"/>
      <c r="L5" s="793"/>
      <c r="M5" s="793"/>
      <c r="N5" s="793"/>
      <c r="O5" s="793"/>
      <c r="P5" s="793"/>
      <c r="Q5" s="793"/>
      <c r="R5" s="793"/>
      <c r="S5" s="793"/>
      <c r="T5" s="793"/>
      <c r="U5" s="793"/>
      <c r="V5" s="793"/>
      <c r="W5" s="423"/>
      <c r="X5" s="423"/>
      <c r="Y5" s="423"/>
      <c r="Z5" s="423"/>
      <c r="AA5" s="423"/>
      <c r="AB5" s="423"/>
    </row>
    <row r="6" spans="1:28" ht="15" customHeight="1" x14ac:dyDescent="0.25">
      <c r="A6" s="737" t="s">
        <v>1353</v>
      </c>
      <c r="B6" s="736" t="s">
        <v>1354</v>
      </c>
      <c r="C6" s="739" t="s">
        <v>1355</v>
      </c>
      <c r="D6" s="739" t="s">
        <v>1356</v>
      </c>
      <c r="E6" s="739" t="s">
        <v>1357</v>
      </c>
      <c r="F6" s="739" t="s">
        <v>1309</v>
      </c>
      <c r="G6" s="739" t="s">
        <v>1358</v>
      </c>
      <c r="H6" s="742" t="s">
        <v>1359</v>
      </c>
      <c r="I6" s="748"/>
      <c r="J6" s="748"/>
      <c r="K6" s="748"/>
      <c r="L6" s="748"/>
      <c r="M6" s="748"/>
      <c r="N6" s="748"/>
      <c r="O6" s="743"/>
      <c r="P6" s="744" t="s">
        <v>1360</v>
      </c>
      <c r="Q6" s="745"/>
      <c r="R6" s="736" t="s">
        <v>1456</v>
      </c>
      <c r="S6" s="736" t="s">
        <v>1361</v>
      </c>
      <c r="T6" s="736" t="s">
        <v>1362</v>
      </c>
      <c r="U6" s="736" t="s">
        <v>1363</v>
      </c>
      <c r="V6" s="733" t="s">
        <v>1364</v>
      </c>
      <c r="W6" s="423"/>
      <c r="X6" s="423"/>
      <c r="Y6" s="423"/>
      <c r="Z6" s="423"/>
      <c r="AA6" s="423"/>
      <c r="AB6" s="423"/>
    </row>
    <row r="7" spans="1:28" ht="15" customHeight="1" x14ac:dyDescent="0.25">
      <c r="A7" s="737"/>
      <c r="B7" s="737"/>
      <c r="C7" s="740"/>
      <c r="D7" s="740"/>
      <c r="E7" s="740"/>
      <c r="F7" s="740"/>
      <c r="G7" s="740"/>
      <c r="H7" s="742" t="s">
        <v>1365</v>
      </c>
      <c r="I7" s="743"/>
      <c r="J7" s="742" t="s">
        <v>1366</v>
      </c>
      <c r="K7" s="743"/>
      <c r="L7" s="742" t="s">
        <v>1367</v>
      </c>
      <c r="M7" s="743"/>
      <c r="N7" s="742" t="s">
        <v>1368</v>
      </c>
      <c r="O7" s="743"/>
      <c r="P7" s="746"/>
      <c r="Q7" s="747"/>
      <c r="R7" s="737"/>
      <c r="S7" s="737"/>
      <c r="T7" s="737"/>
      <c r="U7" s="737"/>
      <c r="V7" s="734"/>
      <c r="W7" s="423"/>
      <c r="X7" s="423"/>
      <c r="Y7" s="423"/>
      <c r="Z7" s="423"/>
      <c r="AA7" s="423"/>
      <c r="AB7" s="423"/>
    </row>
    <row r="8" spans="1:28" ht="25.5" x14ac:dyDescent="0.25">
      <c r="A8" s="738"/>
      <c r="B8" s="738"/>
      <c r="C8" s="741"/>
      <c r="D8" s="741"/>
      <c r="E8" s="741"/>
      <c r="F8" s="741"/>
      <c r="G8" s="741"/>
      <c r="H8" s="404" t="s">
        <v>1369</v>
      </c>
      <c r="I8" s="404" t="s">
        <v>35</v>
      </c>
      <c r="J8" s="404" t="s">
        <v>1369</v>
      </c>
      <c r="K8" s="404" t="s">
        <v>35</v>
      </c>
      <c r="L8" s="404" t="s">
        <v>1369</v>
      </c>
      <c r="M8" s="404" t="s">
        <v>35</v>
      </c>
      <c r="N8" s="404" t="s">
        <v>1369</v>
      </c>
      <c r="O8" s="404" t="s">
        <v>35</v>
      </c>
      <c r="P8" s="404" t="s">
        <v>1369</v>
      </c>
      <c r="Q8" s="404" t="s">
        <v>35</v>
      </c>
      <c r="R8" s="738"/>
      <c r="S8" s="738"/>
      <c r="T8" s="738"/>
      <c r="U8" s="738"/>
      <c r="V8" s="735"/>
      <c r="W8" s="423"/>
      <c r="X8" s="423"/>
      <c r="Y8" s="423"/>
      <c r="Z8" s="423"/>
      <c r="AA8" s="423"/>
      <c r="AB8" s="423"/>
    </row>
    <row r="9" spans="1:28" s="341" customFormat="1" ht="15.75" x14ac:dyDescent="0.25">
      <c r="A9" s="405"/>
      <c r="B9" s="406"/>
      <c r="C9" s="407"/>
      <c r="D9" s="407"/>
      <c r="E9" s="407"/>
      <c r="F9" s="408"/>
      <c r="G9" s="407"/>
      <c r="H9" s="409"/>
      <c r="I9" s="409"/>
      <c r="J9" s="409"/>
      <c r="K9" s="409"/>
      <c r="L9" s="409"/>
      <c r="M9" s="409"/>
      <c r="N9" s="409"/>
      <c r="O9" s="409"/>
      <c r="P9" s="409"/>
      <c r="Q9" s="409"/>
      <c r="R9" s="410"/>
      <c r="S9" s="410"/>
      <c r="T9" s="410"/>
      <c r="U9" s="410"/>
      <c r="V9" s="411"/>
      <c r="W9" s="423"/>
      <c r="X9" s="423"/>
      <c r="Y9" s="423"/>
      <c r="Z9" s="423"/>
      <c r="AA9" s="423"/>
      <c r="AB9" s="423"/>
    </row>
    <row r="10" spans="1:28" ht="61.5" customHeight="1" x14ac:dyDescent="0.25">
      <c r="A10" s="794" t="s">
        <v>1632</v>
      </c>
      <c r="B10" s="794" t="s">
        <v>1633</v>
      </c>
      <c r="C10" s="490" t="s">
        <v>1623</v>
      </c>
      <c r="D10" s="490" t="s">
        <v>1986</v>
      </c>
      <c r="E10" s="490" t="s">
        <v>1987</v>
      </c>
      <c r="F10" s="560" t="s">
        <v>1988</v>
      </c>
      <c r="G10" s="490" t="s">
        <v>1989</v>
      </c>
      <c r="H10" s="574">
        <v>0.25</v>
      </c>
      <c r="I10" s="575"/>
      <c r="J10" s="574">
        <v>0.25</v>
      </c>
      <c r="K10" s="575"/>
      <c r="L10" s="574">
        <v>0.25</v>
      </c>
      <c r="M10" s="575"/>
      <c r="N10" s="574">
        <v>0.25</v>
      </c>
      <c r="O10" s="575"/>
      <c r="P10" s="583">
        <f t="shared" ref="P10:Q10" si="0">H10+J10+L10+N10</f>
        <v>1</v>
      </c>
      <c r="Q10" s="584">
        <f t="shared" si="0"/>
        <v>0</v>
      </c>
      <c r="R10" s="560"/>
      <c r="S10" s="490" t="s">
        <v>1999</v>
      </c>
      <c r="T10" s="490" t="s">
        <v>1997</v>
      </c>
      <c r="U10" s="490" t="s">
        <v>2001</v>
      </c>
      <c r="V10" s="490" t="s">
        <v>2002</v>
      </c>
      <c r="W10" s="423"/>
      <c r="X10" s="423"/>
      <c r="Y10" s="423"/>
      <c r="Z10" s="423"/>
      <c r="AA10" s="423"/>
      <c r="AB10" s="423"/>
    </row>
    <row r="11" spans="1:28" s="341" customFormat="1" ht="57.75" customHeight="1" x14ac:dyDescent="0.25">
      <c r="A11" s="794"/>
      <c r="B11" s="794"/>
      <c r="C11" s="490" t="s">
        <v>1623</v>
      </c>
      <c r="D11" s="490" t="s">
        <v>1990</v>
      </c>
      <c r="E11" s="490" t="s">
        <v>1991</v>
      </c>
      <c r="F11" s="560" t="s">
        <v>1992</v>
      </c>
      <c r="G11" s="490" t="s">
        <v>1993</v>
      </c>
      <c r="H11" s="574">
        <v>0.25</v>
      </c>
      <c r="I11" s="575"/>
      <c r="J11" s="574">
        <v>0.25</v>
      </c>
      <c r="K11" s="575"/>
      <c r="L11" s="574">
        <v>0.25</v>
      </c>
      <c r="M11" s="575"/>
      <c r="N11" s="574">
        <v>0.25</v>
      </c>
      <c r="O11" s="575"/>
      <c r="P11" s="583">
        <f t="shared" ref="P11:P28" si="1">H11+J11+L11+N11</f>
        <v>1</v>
      </c>
      <c r="Q11" s="584">
        <f t="shared" ref="Q11:Q28" si="2">I11+K11+M11+O11</f>
        <v>0</v>
      </c>
      <c r="R11" s="560"/>
      <c r="S11" s="490" t="s">
        <v>2000</v>
      </c>
      <c r="T11" s="490" t="s">
        <v>1998</v>
      </c>
      <c r="U11" s="592" t="s">
        <v>1732</v>
      </c>
      <c r="V11" s="560" t="s">
        <v>1985</v>
      </c>
      <c r="W11" s="423"/>
      <c r="X11" s="423"/>
      <c r="Y11" s="423"/>
      <c r="Z11" s="423"/>
      <c r="AA11" s="423"/>
      <c r="AB11" s="423"/>
    </row>
    <row r="12" spans="1:28" s="341" customFormat="1" ht="94.5" customHeight="1" x14ac:dyDescent="0.25">
      <c r="A12" s="794"/>
      <c r="B12" s="794"/>
      <c r="C12" s="490" t="s">
        <v>1623</v>
      </c>
      <c r="D12" s="490" t="s">
        <v>1994</v>
      </c>
      <c r="E12" s="490" t="s">
        <v>1995</v>
      </c>
      <c r="F12" s="560" t="s">
        <v>1996</v>
      </c>
      <c r="G12" s="490" t="s">
        <v>2032</v>
      </c>
      <c r="H12" s="574">
        <v>0.25</v>
      </c>
      <c r="I12" s="575"/>
      <c r="J12" s="574">
        <v>0.25</v>
      </c>
      <c r="K12" s="575"/>
      <c r="L12" s="574">
        <v>0.25</v>
      </c>
      <c r="M12" s="575"/>
      <c r="N12" s="574">
        <v>0.25</v>
      </c>
      <c r="O12" s="575"/>
      <c r="P12" s="583">
        <f t="shared" si="1"/>
        <v>1</v>
      </c>
      <c r="Q12" s="584">
        <f t="shared" si="2"/>
        <v>0</v>
      </c>
      <c r="R12" s="560"/>
      <c r="S12" s="490" t="s">
        <v>2000</v>
      </c>
      <c r="T12" s="578" t="s">
        <v>1967</v>
      </c>
      <c r="U12" s="490" t="s">
        <v>1970</v>
      </c>
      <c r="V12" s="560" t="s">
        <v>1985</v>
      </c>
      <c r="W12" s="423"/>
      <c r="X12" s="423"/>
      <c r="Y12" s="423"/>
      <c r="Z12" s="423"/>
      <c r="AA12" s="423"/>
      <c r="AB12" s="423"/>
    </row>
    <row r="13" spans="1:28" s="341" customFormat="1" ht="15.75" hidden="1" x14ac:dyDescent="0.25">
      <c r="A13" s="794"/>
      <c r="B13" s="794"/>
      <c r="C13" s="306"/>
      <c r="D13" s="306"/>
      <c r="E13" s="306"/>
      <c r="F13" s="306"/>
      <c r="G13" s="306"/>
      <c r="H13" s="333"/>
      <c r="I13" s="334"/>
      <c r="J13" s="333"/>
      <c r="K13" s="334"/>
      <c r="L13" s="333"/>
      <c r="M13" s="334"/>
      <c r="N13" s="333"/>
      <c r="O13" s="334"/>
      <c r="P13" s="373">
        <f t="shared" si="1"/>
        <v>0</v>
      </c>
      <c r="Q13" s="371">
        <f t="shared" si="2"/>
        <v>0</v>
      </c>
      <c r="R13" s="306"/>
      <c r="S13" s="306"/>
      <c r="T13" s="306"/>
      <c r="U13" s="306"/>
      <c r="V13" s="306"/>
      <c r="W13" s="423"/>
      <c r="X13" s="423"/>
      <c r="Y13" s="423"/>
      <c r="Z13" s="423"/>
      <c r="AA13" s="423"/>
      <c r="AB13" s="423"/>
    </row>
    <row r="14" spans="1:28" s="341" customFormat="1" ht="15.75" hidden="1" x14ac:dyDescent="0.25">
      <c r="A14" s="794"/>
      <c r="B14" s="794"/>
      <c r="C14" s="306"/>
      <c r="D14" s="306"/>
      <c r="E14" s="306"/>
      <c r="F14" s="306"/>
      <c r="G14" s="306"/>
      <c r="H14" s="333"/>
      <c r="I14" s="334"/>
      <c r="J14" s="333"/>
      <c r="K14" s="334"/>
      <c r="L14" s="333"/>
      <c r="M14" s="334"/>
      <c r="N14" s="333"/>
      <c r="O14" s="334"/>
      <c r="P14" s="373">
        <f t="shared" si="1"/>
        <v>0</v>
      </c>
      <c r="Q14" s="371">
        <f t="shared" si="2"/>
        <v>0</v>
      </c>
      <c r="R14" s="306"/>
      <c r="S14" s="306"/>
      <c r="T14" s="306"/>
      <c r="U14" s="306"/>
      <c r="V14" s="306"/>
      <c r="W14" s="423"/>
      <c r="X14" s="423"/>
      <c r="Y14" s="423"/>
      <c r="Z14" s="423"/>
      <c r="AA14" s="423"/>
      <c r="AB14" s="423"/>
    </row>
    <row r="15" spans="1:28" s="341" customFormat="1" ht="15.75" hidden="1" x14ac:dyDescent="0.25">
      <c r="A15" s="794"/>
      <c r="B15" s="794"/>
      <c r="C15" s="306"/>
      <c r="D15" s="306"/>
      <c r="E15" s="306"/>
      <c r="F15" s="306"/>
      <c r="G15" s="306"/>
      <c r="H15" s="333"/>
      <c r="I15" s="334"/>
      <c r="J15" s="333"/>
      <c r="K15" s="334"/>
      <c r="L15" s="333"/>
      <c r="M15" s="334"/>
      <c r="N15" s="333"/>
      <c r="O15" s="334"/>
      <c r="P15" s="373">
        <f t="shared" si="1"/>
        <v>0</v>
      </c>
      <c r="Q15" s="371">
        <f t="shared" si="2"/>
        <v>0</v>
      </c>
      <c r="R15" s="306"/>
      <c r="S15" s="306"/>
      <c r="T15" s="306"/>
      <c r="U15" s="306"/>
      <c r="V15" s="306"/>
      <c r="W15" s="423"/>
      <c r="X15" s="423"/>
      <c r="Y15" s="423"/>
      <c r="Z15" s="423"/>
      <c r="AA15" s="423"/>
      <c r="AB15" s="423"/>
    </row>
    <row r="16" spans="1:28" ht="15.75" hidden="1" x14ac:dyDescent="0.25">
      <c r="A16" s="794"/>
      <c r="B16" s="794"/>
      <c r="C16" s="306"/>
      <c r="D16" s="306"/>
      <c r="E16" s="306"/>
      <c r="F16" s="306"/>
      <c r="G16" s="306"/>
      <c r="H16" s="333"/>
      <c r="I16" s="334"/>
      <c r="J16" s="333"/>
      <c r="K16" s="334"/>
      <c r="L16" s="333"/>
      <c r="M16" s="334"/>
      <c r="N16" s="333"/>
      <c r="O16" s="334"/>
      <c r="P16" s="373">
        <f t="shared" si="1"/>
        <v>0</v>
      </c>
      <c r="Q16" s="371">
        <f t="shared" si="2"/>
        <v>0</v>
      </c>
      <c r="R16" s="306"/>
      <c r="S16" s="306"/>
      <c r="T16" s="306"/>
      <c r="U16" s="306"/>
      <c r="V16" s="306"/>
      <c r="W16" s="423"/>
      <c r="X16" s="423"/>
      <c r="Y16" s="423"/>
      <c r="Z16" s="423"/>
      <c r="AA16" s="423"/>
      <c r="AB16" s="423"/>
    </row>
    <row r="17" spans="1:22" s="341" customFormat="1" ht="15.75" hidden="1" x14ac:dyDescent="0.25">
      <c r="A17" s="749" t="s">
        <v>1634</v>
      </c>
      <c r="B17" s="749" t="s">
        <v>1635</v>
      </c>
      <c r="C17" s="306"/>
      <c r="D17" s="306"/>
      <c r="E17" s="306"/>
      <c r="F17" s="306"/>
      <c r="G17" s="306"/>
      <c r="H17" s="333"/>
      <c r="I17" s="334"/>
      <c r="J17" s="333"/>
      <c r="K17" s="334"/>
      <c r="L17" s="333"/>
      <c r="M17" s="334"/>
      <c r="N17" s="333"/>
      <c r="O17" s="334"/>
      <c r="P17" s="373">
        <f t="shared" si="1"/>
        <v>0</v>
      </c>
      <c r="Q17" s="371">
        <f t="shared" si="2"/>
        <v>0</v>
      </c>
      <c r="R17" s="306"/>
      <c r="S17" s="306"/>
      <c r="T17" s="306"/>
      <c r="U17" s="306"/>
      <c r="V17" s="306"/>
    </row>
    <row r="18" spans="1:22" s="341" customFormat="1" ht="15.75" hidden="1" x14ac:dyDescent="0.25">
      <c r="A18" s="750"/>
      <c r="B18" s="750"/>
      <c r="C18" s="306"/>
      <c r="D18" s="306"/>
      <c r="E18" s="306"/>
      <c r="F18" s="306"/>
      <c r="G18" s="306"/>
      <c r="H18" s="333"/>
      <c r="I18" s="334"/>
      <c r="J18" s="333"/>
      <c r="K18" s="334"/>
      <c r="L18" s="333"/>
      <c r="M18" s="334"/>
      <c r="N18" s="333"/>
      <c r="O18" s="334"/>
      <c r="P18" s="373">
        <f t="shared" si="1"/>
        <v>0</v>
      </c>
      <c r="Q18" s="371">
        <f t="shared" si="2"/>
        <v>0</v>
      </c>
      <c r="R18" s="306"/>
      <c r="S18" s="306"/>
      <c r="T18" s="306"/>
      <c r="U18" s="306"/>
      <c r="V18" s="306"/>
    </row>
    <row r="19" spans="1:22" s="341" customFormat="1" ht="15.75" hidden="1" x14ac:dyDescent="0.25">
      <c r="A19" s="750"/>
      <c r="B19" s="750"/>
      <c r="C19" s="306"/>
      <c r="D19" s="306"/>
      <c r="E19" s="306"/>
      <c r="F19" s="306"/>
      <c r="G19" s="306"/>
      <c r="H19" s="333"/>
      <c r="I19" s="334"/>
      <c r="J19" s="333"/>
      <c r="K19" s="334"/>
      <c r="L19" s="333"/>
      <c r="M19" s="334"/>
      <c r="N19" s="333"/>
      <c r="O19" s="334"/>
      <c r="P19" s="373">
        <f t="shared" si="1"/>
        <v>0</v>
      </c>
      <c r="Q19" s="371">
        <f t="shared" si="2"/>
        <v>0</v>
      </c>
      <c r="R19" s="306"/>
      <c r="S19" s="306"/>
      <c r="T19" s="306"/>
      <c r="U19" s="306"/>
      <c r="V19" s="306"/>
    </row>
    <row r="20" spans="1:22" s="341" customFormat="1" ht="15.75" hidden="1" x14ac:dyDescent="0.25">
      <c r="A20" s="750"/>
      <c r="B20" s="750"/>
      <c r="C20" s="306"/>
      <c r="D20" s="306"/>
      <c r="E20" s="306"/>
      <c r="F20" s="306"/>
      <c r="G20" s="306"/>
      <c r="H20" s="333"/>
      <c r="I20" s="334"/>
      <c r="J20" s="333"/>
      <c r="K20" s="334"/>
      <c r="L20" s="333"/>
      <c r="M20" s="334"/>
      <c r="N20" s="333"/>
      <c r="O20" s="334"/>
      <c r="P20" s="373">
        <f t="shared" si="1"/>
        <v>0</v>
      </c>
      <c r="Q20" s="371">
        <f t="shared" si="2"/>
        <v>0</v>
      </c>
      <c r="R20" s="306"/>
      <c r="S20" s="306"/>
      <c r="T20" s="306"/>
      <c r="U20" s="306"/>
      <c r="V20" s="306"/>
    </row>
    <row r="21" spans="1:22" s="341" customFormat="1" ht="15.75" hidden="1" x14ac:dyDescent="0.25">
      <c r="A21" s="750"/>
      <c r="B21" s="750"/>
      <c r="C21" s="306"/>
      <c r="D21" s="306"/>
      <c r="E21" s="306"/>
      <c r="F21" s="306"/>
      <c r="G21" s="306"/>
      <c r="H21" s="333"/>
      <c r="I21" s="334"/>
      <c r="J21" s="333"/>
      <c r="K21" s="334"/>
      <c r="L21" s="333"/>
      <c r="M21" s="334"/>
      <c r="N21" s="333"/>
      <c r="O21" s="334"/>
      <c r="P21" s="373">
        <f t="shared" si="1"/>
        <v>0</v>
      </c>
      <c r="Q21" s="371">
        <f t="shared" si="2"/>
        <v>0</v>
      </c>
      <c r="R21" s="306"/>
      <c r="S21" s="306"/>
      <c r="T21" s="306"/>
      <c r="U21" s="306"/>
      <c r="V21" s="306"/>
    </row>
    <row r="22" spans="1:22" s="341" customFormat="1" ht="15.75" hidden="1" x14ac:dyDescent="0.25">
      <c r="A22" s="751"/>
      <c r="B22" s="751"/>
      <c r="C22" s="306"/>
      <c r="D22" s="306"/>
      <c r="E22" s="306"/>
      <c r="F22" s="306"/>
      <c r="G22" s="306"/>
      <c r="H22" s="333"/>
      <c r="I22" s="334"/>
      <c r="J22" s="333"/>
      <c r="K22" s="334"/>
      <c r="L22" s="333"/>
      <c r="M22" s="334"/>
      <c r="N22" s="333"/>
      <c r="O22" s="334"/>
      <c r="P22" s="373">
        <f t="shared" si="1"/>
        <v>0</v>
      </c>
      <c r="Q22" s="371">
        <f t="shared" si="2"/>
        <v>0</v>
      </c>
      <c r="R22" s="306"/>
      <c r="S22" s="306"/>
      <c r="T22" s="306"/>
      <c r="U22" s="306"/>
      <c r="V22" s="306"/>
    </row>
    <row r="23" spans="1:22" s="341" customFormat="1" ht="15.75" hidden="1" x14ac:dyDescent="0.25">
      <c r="A23" s="794" t="s">
        <v>1636</v>
      </c>
      <c r="B23" s="749"/>
      <c r="C23" s="306"/>
      <c r="D23" s="306"/>
      <c r="E23" s="306"/>
      <c r="F23" s="306"/>
      <c r="G23" s="306"/>
      <c r="H23" s="333"/>
      <c r="I23" s="334"/>
      <c r="J23" s="333"/>
      <c r="K23" s="334"/>
      <c r="L23" s="333"/>
      <c r="M23" s="334"/>
      <c r="N23" s="333"/>
      <c r="O23" s="334"/>
      <c r="P23" s="373">
        <f t="shared" si="1"/>
        <v>0</v>
      </c>
      <c r="Q23" s="371">
        <f t="shared" si="2"/>
        <v>0</v>
      </c>
      <c r="R23" s="306"/>
      <c r="S23" s="306"/>
      <c r="T23" s="306"/>
      <c r="U23" s="306"/>
      <c r="V23" s="306"/>
    </row>
    <row r="24" spans="1:22" s="341" customFormat="1" ht="15.75" hidden="1" x14ac:dyDescent="0.25">
      <c r="A24" s="794"/>
      <c r="B24" s="750"/>
      <c r="C24" s="306"/>
      <c r="D24" s="306"/>
      <c r="E24" s="306"/>
      <c r="F24" s="306"/>
      <c r="G24" s="306"/>
      <c r="H24" s="333"/>
      <c r="I24" s="334"/>
      <c r="J24" s="333"/>
      <c r="K24" s="334"/>
      <c r="L24" s="333"/>
      <c r="M24" s="334"/>
      <c r="N24" s="333"/>
      <c r="O24" s="334"/>
      <c r="P24" s="373">
        <f t="shared" si="1"/>
        <v>0</v>
      </c>
      <c r="Q24" s="371">
        <f t="shared" si="2"/>
        <v>0</v>
      </c>
      <c r="R24" s="306"/>
      <c r="S24" s="306"/>
      <c r="T24" s="306"/>
      <c r="U24" s="306"/>
      <c r="V24" s="306"/>
    </row>
    <row r="25" spans="1:22" s="341" customFormat="1" ht="15.75" hidden="1" x14ac:dyDescent="0.25">
      <c r="A25" s="794"/>
      <c r="B25" s="750"/>
      <c r="C25" s="306"/>
      <c r="D25" s="306"/>
      <c r="E25" s="306"/>
      <c r="F25" s="306"/>
      <c r="G25" s="306"/>
      <c r="H25" s="333"/>
      <c r="I25" s="334"/>
      <c r="J25" s="333"/>
      <c r="K25" s="334"/>
      <c r="L25" s="333"/>
      <c r="M25" s="334"/>
      <c r="N25" s="333"/>
      <c r="O25" s="334"/>
      <c r="P25" s="373">
        <f t="shared" si="1"/>
        <v>0</v>
      </c>
      <c r="Q25" s="371">
        <f t="shared" si="2"/>
        <v>0</v>
      </c>
      <c r="R25" s="306"/>
      <c r="S25" s="306"/>
      <c r="T25" s="306"/>
      <c r="U25" s="306"/>
      <c r="V25" s="306"/>
    </row>
    <row r="26" spans="1:22" s="341" customFormat="1" ht="15.75" hidden="1" x14ac:dyDescent="0.25">
      <c r="A26" s="794"/>
      <c r="B26" s="750"/>
      <c r="C26" s="306"/>
      <c r="D26" s="306"/>
      <c r="E26" s="306"/>
      <c r="F26" s="306"/>
      <c r="G26" s="306"/>
      <c r="H26" s="333"/>
      <c r="I26" s="334"/>
      <c r="J26" s="333"/>
      <c r="K26" s="334"/>
      <c r="L26" s="333"/>
      <c r="M26" s="334"/>
      <c r="N26" s="333"/>
      <c r="O26" s="334"/>
      <c r="P26" s="373">
        <f t="shared" si="1"/>
        <v>0</v>
      </c>
      <c r="Q26" s="371">
        <f t="shared" si="2"/>
        <v>0</v>
      </c>
      <c r="R26" s="306"/>
      <c r="S26" s="306"/>
      <c r="T26" s="306"/>
      <c r="U26" s="306"/>
      <c r="V26" s="306"/>
    </row>
    <row r="27" spans="1:22" s="341" customFormat="1" ht="15.75" hidden="1" x14ac:dyDescent="0.25">
      <c r="A27" s="794"/>
      <c r="B27" s="750"/>
      <c r="C27" s="306"/>
      <c r="D27" s="306"/>
      <c r="E27" s="306"/>
      <c r="F27" s="306"/>
      <c r="G27" s="306"/>
      <c r="H27" s="333"/>
      <c r="I27" s="334"/>
      <c r="J27" s="333"/>
      <c r="K27" s="334"/>
      <c r="L27" s="333"/>
      <c r="M27" s="334"/>
      <c r="N27" s="333"/>
      <c r="O27" s="334"/>
      <c r="P27" s="373">
        <f t="shared" si="1"/>
        <v>0</v>
      </c>
      <c r="Q27" s="371">
        <f t="shared" si="2"/>
        <v>0</v>
      </c>
      <c r="R27" s="306"/>
      <c r="S27" s="306"/>
      <c r="T27" s="306"/>
      <c r="U27" s="306"/>
      <c r="V27" s="306"/>
    </row>
    <row r="28" spans="1:22" ht="15.75" hidden="1" x14ac:dyDescent="0.25">
      <c r="A28" s="794"/>
      <c r="B28" s="751"/>
      <c r="C28" s="306"/>
      <c r="D28" s="306"/>
      <c r="E28" s="306"/>
      <c r="F28" s="306"/>
      <c r="G28" s="306"/>
      <c r="H28" s="306"/>
      <c r="I28" s="334"/>
      <c r="J28" s="306"/>
      <c r="K28" s="334"/>
      <c r="L28" s="306"/>
      <c r="M28" s="334"/>
      <c r="N28" s="306"/>
      <c r="O28" s="334"/>
      <c r="P28" s="373">
        <f t="shared" si="1"/>
        <v>0</v>
      </c>
      <c r="Q28" s="371">
        <f t="shared" si="2"/>
        <v>0</v>
      </c>
      <c r="R28" s="306"/>
      <c r="S28" s="70"/>
      <c r="T28" s="306"/>
      <c r="U28" s="306"/>
      <c r="V28" s="306"/>
    </row>
    <row r="29" spans="1:22" ht="15.75" x14ac:dyDescent="0.25">
      <c r="A29" s="278"/>
      <c r="B29" s="279"/>
      <c r="C29" s="279"/>
      <c r="D29" s="279"/>
      <c r="E29" s="278" t="s">
        <v>1637</v>
      </c>
      <c r="F29" s="279"/>
      <c r="G29" s="280"/>
      <c r="H29" s="593">
        <f t="shared" ref="H29:Q29" si="3">SUM(H10:H28)</f>
        <v>0.75</v>
      </c>
      <c r="I29" s="227">
        <f t="shared" si="3"/>
        <v>0</v>
      </c>
      <c r="J29" s="593">
        <f t="shared" si="3"/>
        <v>0.75</v>
      </c>
      <c r="K29" s="227">
        <f t="shared" si="3"/>
        <v>0</v>
      </c>
      <c r="L29" s="593">
        <f t="shared" si="3"/>
        <v>0.75</v>
      </c>
      <c r="M29" s="227">
        <f t="shared" si="3"/>
        <v>0</v>
      </c>
      <c r="N29" s="593">
        <f t="shared" si="3"/>
        <v>0.75</v>
      </c>
      <c r="O29" s="594">
        <f t="shared" si="3"/>
        <v>0</v>
      </c>
      <c r="P29" s="595">
        <f t="shared" si="3"/>
        <v>3</v>
      </c>
      <c r="Q29" s="227">
        <f t="shared" si="3"/>
        <v>0</v>
      </c>
      <c r="R29" s="67"/>
      <c r="S29" s="67"/>
      <c r="T29" s="67"/>
      <c r="U29" s="67"/>
      <c r="V29" s="67"/>
    </row>
    <row r="32" spans="1:22" x14ac:dyDescent="0.25">
      <c r="A32" s="423"/>
      <c r="B32" s="423"/>
      <c r="C32" s="423"/>
      <c r="E32" s="423"/>
      <c r="F32" s="423"/>
      <c r="G32" s="423"/>
      <c r="H32" s="423"/>
      <c r="J32" s="423"/>
      <c r="L32" s="423"/>
      <c r="N32" s="423"/>
      <c r="P32" s="423"/>
      <c r="R32" s="423"/>
      <c r="S32" s="423"/>
      <c r="T32" s="423"/>
      <c r="U32" s="423"/>
      <c r="V32" s="423"/>
    </row>
    <row r="33" spans="3:3" x14ac:dyDescent="0.25">
      <c r="C33" s="423"/>
    </row>
    <row r="34" spans="3:3" x14ac:dyDescent="0.25">
      <c r="C34" s="423"/>
    </row>
    <row r="35" spans="3:3" x14ac:dyDescent="0.25">
      <c r="C35" s="423"/>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1">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7:C28">
      <formula1>$D$1:$E$1</formula1>
    </dataValidation>
    <dataValidation type="list" allowBlank="1" showInputMessage="1" showErrorMessage="1" sqref="C10:C16">
      <formula1>$B$1:$C$1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zoomScale="80" zoomScaleNormal="80" workbookViewId="0">
      <pane ySplit="8" topLeftCell="A9" activePane="bottomLeft" state="frozen"/>
      <selection activeCell="K7" sqref="K7"/>
      <selection pane="bottomLeft" activeCell="G4" sqref="G4"/>
    </sheetView>
  </sheetViews>
  <sheetFormatPr baseColWidth="10" defaultColWidth="11.42578125" defaultRowHeight="15" x14ac:dyDescent="0.25"/>
  <cols>
    <col min="1" max="1" width="35.7109375" style="341" customWidth="1"/>
    <col min="2" max="2" width="35.85546875" style="341" customWidth="1"/>
    <col min="3" max="3" width="27.42578125" style="341" customWidth="1"/>
    <col min="4" max="4" width="27.42578125" style="423" customWidth="1"/>
    <col min="5" max="7" width="27.42578125" style="341" customWidth="1"/>
    <col min="8" max="8" width="15.28515625" style="341" customWidth="1"/>
    <col min="9" max="9" width="11.42578125" style="225"/>
    <col min="10" max="10" width="15.28515625" style="341" customWidth="1"/>
    <col min="11" max="11" width="18.85546875" style="225" customWidth="1"/>
    <col min="12" max="12" width="11.42578125" style="341"/>
    <col min="13" max="13" width="11.42578125" style="225"/>
    <col min="14" max="14" width="11.42578125" style="341"/>
    <col min="15" max="15" width="11.42578125" style="225"/>
    <col min="16" max="16" width="15.28515625" style="341" customWidth="1"/>
    <col min="17" max="17" width="18.28515625" style="225" customWidth="1"/>
    <col min="18" max="20" width="14.140625" style="341" customWidth="1"/>
    <col min="21" max="21" width="17" style="341" customWidth="1"/>
    <col min="22" max="16384" width="11.42578125" style="341"/>
  </cols>
  <sheetData>
    <row r="1" spans="1:42" ht="24.75" customHeight="1" x14ac:dyDescent="0.25">
      <c r="A1" s="376"/>
      <c r="B1" s="376"/>
      <c r="C1" s="376"/>
      <c r="D1" s="376"/>
      <c r="E1" s="376"/>
      <c r="F1" s="795" t="s">
        <v>1638</v>
      </c>
      <c r="G1" s="795"/>
      <c r="H1" s="795"/>
      <c r="I1" s="795"/>
      <c r="J1" s="795"/>
      <c r="K1" s="795"/>
      <c r="L1" s="795"/>
      <c r="M1" s="795"/>
      <c r="N1" s="377"/>
      <c r="O1" s="464" t="s">
        <v>1639</v>
      </c>
      <c r="P1" s="464" t="s">
        <v>1640</v>
      </c>
      <c r="Q1" s="464" t="s">
        <v>1641</v>
      </c>
      <c r="R1" s="464" t="s">
        <v>1642</v>
      </c>
      <c r="S1" s="376"/>
      <c r="T1" s="468" t="s">
        <v>1643</v>
      </c>
      <c r="U1" s="468" t="s">
        <v>1644</v>
      </c>
      <c r="V1" s="468" t="s">
        <v>1645</v>
      </c>
      <c r="W1" s="468" t="s">
        <v>1646</v>
      </c>
      <c r="X1" s="468" t="s">
        <v>1647</v>
      </c>
      <c r="Y1" s="468" t="s">
        <v>1648</v>
      </c>
      <c r="Z1" s="468"/>
      <c r="AA1" s="464" t="s">
        <v>1649</v>
      </c>
      <c r="AB1" s="464" t="s">
        <v>1650</v>
      </c>
      <c r="AC1" s="464" t="s">
        <v>1651</v>
      </c>
      <c r="AD1" s="464" t="s">
        <v>1652</v>
      </c>
      <c r="AE1" s="464" t="s">
        <v>1653</v>
      </c>
      <c r="AF1" s="464" t="s">
        <v>1654</v>
      </c>
      <c r="AG1" s="464" t="s">
        <v>1655</v>
      </c>
      <c r="AH1" s="376"/>
      <c r="AI1" s="376"/>
      <c r="AJ1" s="376"/>
      <c r="AK1" s="376"/>
      <c r="AL1" s="376"/>
      <c r="AM1" s="376"/>
      <c r="AN1" s="376"/>
      <c r="AO1" s="376"/>
      <c r="AP1" s="376"/>
    </row>
    <row r="2" spans="1:42" ht="18.75" x14ac:dyDescent="0.25">
      <c r="A2" s="375" t="s">
        <v>1628</v>
      </c>
      <c r="B2" s="376"/>
      <c r="C2" s="376"/>
      <c r="D2" s="376"/>
      <c r="E2" s="376"/>
      <c r="F2" s="376"/>
      <c r="G2" s="376"/>
      <c r="H2" s="377"/>
      <c r="I2" s="378"/>
      <c r="J2" s="377"/>
      <c r="K2" s="377"/>
      <c r="L2" s="377"/>
      <c r="M2" s="377"/>
      <c r="N2" s="377"/>
      <c r="O2" s="377"/>
      <c r="P2" s="377"/>
      <c r="Q2" s="377"/>
      <c r="R2" s="377"/>
      <c r="S2" s="377"/>
      <c r="T2" s="377"/>
      <c r="U2" s="377"/>
      <c r="V2" s="377"/>
      <c r="W2" s="377"/>
      <c r="X2" s="377"/>
      <c r="Y2" s="377"/>
      <c r="Z2" s="377"/>
      <c r="AA2" s="377"/>
      <c r="AB2" s="376"/>
      <c r="AC2" s="376"/>
      <c r="AD2" s="376"/>
      <c r="AE2" s="376"/>
      <c r="AF2" s="376"/>
      <c r="AG2" s="376"/>
      <c r="AH2" s="376"/>
      <c r="AI2" s="376"/>
      <c r="AJ2" s="376"/>
      <c r="AK2" s="376"/>
      <c r="AL2" s="376"/>
      <c r="AM2" s="376"/>
      <c r="AN2" s="376"/>
      <c r="AO2" s="376"/>
      <c r="AP2" s="376"/>
    </row>
    <row r="3" spans="1:42" ht="18.75" x14ac:dyDescent="0.25">
      <c r="A3" s="375" t="s">
        <v>1656</v>
      </c>
      <c r="B3" s="376"/>
      <c r="C3" s="376"/>
      <c r="D3" s="376"/>
      <c r="E3" s="376"/>
      <c r="F3" s="376"/>
      <c r="G3" s="376"/>
      <c r="H3" s="377"/>
      <c r="I3" s="378"/>
      <c r="J3" s="377"/>
      <c r="K3" s="377"/>
      <c r="L3" s="377"/>
      <c r="M3" s="377"/>
      <c r="N3" s="377"/>
      <c r="O3" s="377"/>
      <c r="P3" s="377"/>
      <c r="Q3" s="377"/>
      <c r="R3" s="377"/>
      <c r="S3" s="377"/>
      <c r="T3" s="377"/>
      <c r="U3" s="377"/>
      <c r="V3" s="377"/>
      <c r="W3" s="377"/>
      <c r="X3" s="377"/>
      <c r="Y3" s="377"/>
      <c r="Z3" s="377"/>
      <c r="AA3" s="377"/>
      <c r="AB3" s="376"/>
      <c r="AC3" s="376"/>
      <c r="AD3" s="376"/>
      <c r="AE3" s="376"/>
      <c r="AF3" s="376"/>
      <c r="AG3" s="376"/>
      <c r="AH3" s="376"/>
      <c r="AI3" s="376"/>
      <c r="AJ3" s="376"/>
      <c r="AK3" s="376"/>
      <c r="AL3" s="376"/>
      <c r="AM3" s="376"/>
      <c r="AN3" s="376"/>
      <c r="AO3" s="376"/>
      <c r="AP3" s="376"/>
    </row>
    <row r="4" spans="1:42" s="376" customFormat="1" ht="18.75" x14ac:dyDescent="0.25">
      <c r="A4" s="375" t="s">
        <v>1657</v>
      </c>
      <c r="H4" s="377"/>
      <c r="I4" s="378"/>
      <c r="J4" s="377"/>
      <c r="K4" s="377"/>
      <c r="L4" s="377"/>
      <c r="M4" s="377"/>
      <c r="N4" s="377"/>
      <c r="O4" s="377"/>
      <c r="P4" s="377"/>
      <c r="Q4" s="377"/>
      <c r="R4" s="377"/>
      <c r="S4" s="377"/>
      <c r="T4" s="377"/>
      <c r="U4" s="377"/>
      <c r="V4" s="377"/>
      <c r="W4" s="377"/>
      <c r="X4" s="377"/>
      <c r="Y4" s="377"/>
      <c r="Z4" s="377"/>
      <c r="AA4" s="377"/>
    </row>
    <row r="5" spans="1:42" s="376" customFormat="1" ht="18.75" customHeight="1" x14ac:dyDescent="0.25">
      <c r="A5" s="379" t="s">
        <v>1658</v>
      </c>
      <c r="B5" s="380"/>
      <c r="C5" s="380"/>
      <c r="D5" s="380"/>
      <c r="E5" s="380"/>
      <c r="F5" s="380"/>
      <c r="G5" s="380"/>
      <c r="H5" s="380"/>
      <c r="I5" s="380"/>
      <c r="J5" s="380"/>
      <c r="K5" s="380"/>
      <c r="L5" s="380"/>
      <c r="M5" s="380"/>
      <c r="N5" s="380"/>
      <c r="O5" s="380"/>
      <c r="P5" s="380"/>
      <c r="Q5" s="380"/>
      <c r="R5" s="380"/>
      <c r="S5" s="380"/>
      <c r="T5" s="380"/>
      <c r="U5" s="380"/>
    </row>
    <row r="6" spans="1:42" ht="15" customHeight="1" x14ac:dyDescent="0.25">
      <c r="A6" s="737" t="s">
        <v>1353</v>
      </c>
      <c r="B6" s="736" t="s">
        <v>1354</v>
      </c>
      <c r="C6" s="739" t="s">
        <v>1355</v>
      </c>
      <c r="D6" s="739" t="s">
        <v>1356</v>
      </c>
      <c r="E6" s="739" t="s">
        <v>1357</v>
      </c>
      <c r="F6" s="739" t="s">
        <v>1309</v>
      </c>
      <c r="G6" s="739" t="s">
        <v>1358</v>
      </c>
      <c r="H6" s="742" t="s">
        <v>1359</v>
      </c>
      <c r="I6" s="748"/>
      <c r="J6" s="748"/>
      <c r="K6" s="748"/>
      <c r="L6" s="748"/>
      <c r="M6" s="748"/>
      <c r="N6" s="748"/>
      <c r="O6" s="743"/>
      <c r="P6" s="744" t="s">
        <v>1360</v>
      </c>
      <c r="Q6" s="745"/>
      <c r="R6" s="736" t="s">
        <v>1361</v>
      </c>
      <c r="S6" s="736" t="s">
        <v>1362</v>
      </c>
      <c r="T6" s="736" t="s">
        <v>1363</v>
      </c>
      <c r="U6" s="733" t="s">
        <v>1364</v>
      </c>
      <c r="V6" s="423"/>
      <c r="W6" s="423"/>
      <c r="X6" s="423"/>
      <c r="Y6" s="423"/>
      <c r="Z6" s="423"/>
      <c r="AA6" s="423"/>
      <c r="AB6" s="423"/>
      <c r="AC6" s="423"/>
      <c r="AD6" s="423"/>
      <c r="AE6" s="423"/>
      <c r="AF6" s="423"/>
      <c r="AG6" s="423"/>
      <c r="AH6" s="423"/>
      <c r="AI6" s="423"/>
      <c r="AJ6" s="423"/>
      <c r="AK6" s="423"/>
      <c r="AL6" s="423"/>
      <c r="AM6" s="423"/>
      <c r="AN6" s="423"/>
      <c r="AO6" s="423"/>
      <c r="AP6" s="423"/>
    </row>
    <row r="7" spans="1:42" ht="15" customHeight="1" x14ac:dyDescent="0.25">
      <c r="A7" s="737"/>
      <c r="B7" s="737"/>
      <c r="C7" s="740"/>
      <c r="D7" s="740"/>
      <c r="E7" s="740"/>
      <c r="F7" s="740"/>
      <c r="G7" s="740"/>
      <c r="H7" s="742" t="s">
        <v>1365</v>
      </c>
      <c r="I7" s="743"/>
      <c r="J7" s="742" t="s">
        <v>1366</v>
      </c>
      <c r="K7" s="743"/>
      <c r="L7" s="742" t="s">
        <v>1367</v>
      </c>
      <c r="M7" s="743"/>
      <c r="N7" s="742" t="s">
        <v>1368</v>
      </c>
      <c r="O7" s="743"/>
      <c r="P7" s="746"/>
      <c r="Q7" s="747"/>
      <c r="R7" s="737"/>
      <c r="S7" s="737"/>
      <c r="T7" s="737"/>
      <c r="U7" s="734"/>
      <c r="V7" s="423"/>
      <c r="W7" s="423"/>
      <c r="X7" s="423"/>
      <c r="Y7" s="423"/>
      <c r="Z7" s="423"/>
      <c r="AA7" s="423"/>
      <c r="AB7" s="423"/>
      <c r="AC7" s="423"/>
      <c r="AD7" s="423"/>
      <c r="AE7" s="423"/>
      <c r="AF7" s="423"/>
      <c r="AG7" s="423"/>
      <c r="AH7" s="423"/>
      <c r="AI7" s="423"/>
      <c r="AJ7" s="423"/>
      <c r="AK7" s="423"/>
      <c r="AL7" s="423"/>
      <c r="AM7" s="423"/>
      <c r="AN7" s="423"/>
      <c r="AO7" s="423"/>
      <c r="AP7" s="423"/>
    </row>
    <row r="8" spans="1:42" ht="25.5" x14ac:dyDescent="0.25">
      <c r="A8" s="738"/>
      <c r="B8" s="738"/>
      <c r="C8" s="741"/>
      <c r="D8" s="741"/>
      <c r="E8" s="741"/>
      <c r="F8" s="741"/>
      <c r="G8" s="741"/>
      <c r="H8" s="404" t="s">
        <v>1369</v>
      </c>
      <c r="I8" s="404" t="s">
        <v>35</v>
      </c>
      <c r="J8" s="404" t="s">
        <v>1369</v>
      </c>
      <c r="K8" s="404" t="s">
        <v>35</v>
      </c>
      <c r="L8" s="404" t="s">
        <v>1369</v>
      </c>
      <c r="M8" s="404" t="s">
        <v>35</v>
      </c>
      <c r="N8" s="404" t="s">
        <v>1369</v>
      </c>
      <c r="O8" s="404" t="s">
        <v>35</v>
      </c>
      <c r="P8" s="404" t="s">
        <v>1369</v>
      </c>
      <c r="Q8" s="404" t="s">
        <v>35</v>
      </c>
      <c r="R8" s="738"/>
      <c r="S8" s="738"/>
      <c r="T8" s="738"/>
      <c r="U8" s="735"/>
      <c r="V8" s="423"/>
      <c r="W8" s="423"/>
      <c r="X8" s="423"/>
      <c r="Y8" s="423"/>
      <c r="Z8" s="423"/>
      <c r="AA8" s="423"/>
      <c r="AB8" s="423"/>
      <c r="AC8" s="423"/>
      <c r="AD8" s="423"/>
      <c r="AE8" s="423"/>
      <c r="AF8" s="423"/>
      <c r="AG8" s="423"/>
      <c r="AH8" s="423"/>
      <c r="AI8" s="423"/>
      <c r="AJ8" s="423"/>
      <c r="AK8" s="423"/>
      <c r="AL8" s="423"/>
      <c r="AM8" s="423"/>
      <c r="AN8" s="423"/>
      <c r="AO8" s="423"/>
      <c r="AP8" s="423"/>
    </row>
    <row r="9" spans="1:42" ht="15.75" x14ac:dyDescent="0.25">
      <c r="A9" s="405"/>
      <c r="B9" s="406"/>
      <c r="C9" s="407"/>
      <c r="D9" s="407"/>
      <c r="E9" s="407"/>
      <c r="F9" s="408"/>
      <c r="G9" s="407"/>
      <c r="H9" s="409"/>
      <c r="I9" s="409"/>
      <c r="J9" s="409"/>
      <c r="K9" s="409"/>
      <c r="L9" s="409"/>
      <c r="M9" s="409"/>
      <c r="N9" s="409"/>
      <c r="O9" s="409"/>
      <c r="P9" s="409"/>
      <c r="Q9" s="409"/>
      <c r="R9" s="410"/>
      <c r="S9" s="410"/>
      <c r="T9" s="410"/>
      <c r="U9" s="411"/>
      <c r="V9" s="423"/>
      <c r="W9" s="423"/>
      <c r="X9" s="423"/>
      <c r="Y9" s="423"/>
      <c r="Z9" s="423"/>
      <c r="AA9" s="423"/>
      <c r="AB9" s="423"/>
      <c r="AC9" s="423"/>
      <c r="AD9" s="423"/>
      <c r="AE9" s="423"/>
      <c r="AF9" s="423"/>
      <c r="AG9" s="423"/>
      <c r="AH9" s="423"/>
      <c r="AI9" s="423"/>
      <c r="AJ9" s="423"/>
      <c r="AK9" s="423"/>
      <c r="AL9" s="423"/>
      <c r="AM9" s="423"/>
      <c r="AN9" s="423"/>
      <c r="AO9" s="423"/>
      <c r="AP9" s="423"/>
    </row>
    <row r="10" spans="1:42" ht="15.75" x14ac:dyDescent="0.25">
      <c r="A10" s="749" t="s">
        <v>1659</v>
      </c>
      <c r="B10" s="749" t="s">
        <v>1660</v>
      </c>
      <c r="C10" s="306"/>
      <c r="D10" s="306"/>
      <c r="E10" s="306"/>
      <c r="F10" s="306"/>
      <c r="G10" s="306"/>
      <c r="H10" s="333"/>
      <c r="I10" s="334"/>
      <c r="J10" s="333"/>
      <c r="K10" s="334"/>
      <c r="L10" s="333"/>
      <c r="M10" s="334"/>
      <c r="N10" s="333"/>
      <c r="O10" s="334"/>
      <c r="P10" s="373">
        <f t="shared" ref="P10:Q30" si="0">H10+J10+L10+N10</f>
        <v>0</v>
      </c>
      <c r="Q10" s="371">
        <f t="shared" si="0"/>
        <v>0</v>
      </c>
      <c r="R10" s="306"/>
      <c r="S10" s="306"/>
      <c r="T10" s="306"/>
      <c r="U10" s="306"/>
      <c r="V10" s="423"/>
      <c r="W10" s="423"/>
      <c r="X10" s="423"/>
      <c r="Y10" s="423"/>
      <c r="Z10" s="423"/>
      <c r="AA10" s="423"/>
      <c r="AB10" s="423"/>
      <c r="AC10" s="423"/>
      <c r="AD10" s="423"/>
      <c r="AE10" s="423"/>
      <c r="AF10" s="423"/>
      <c r="AG10" s="423"/>
      <c r="AH10" s="423"/>
      <c r="AI10" s="423"/>
      <c r="AJ10" s="423"/>
      <c r="AK10" s="423"/>
      <c r="AL10" s="423"/>
      <c r="AM10" s="423"/>
      <c r="AN10" s="423"/>
      <c r="AO10" s="423"/>
      <c r="AP10" s="423"/>
    </row>
    <row r="11" spans="1:42" ht="15.75" x14ac:dyDescent="0.25">
      <c r="A11" s="750"/>
      <c r="B11" s="750"/>
      <c r="C11" s="306"/>
      <c r="D11" s="306"/>
      <c r="E11" s="306"/>
      <c r="F11" s="306"/>
      <c r="G11" s="306"/>
      <c r="H11" s="333"/>
      <c r="I11" s="334"/>
      <c r="J11" s="333"/>
      <c r="K11" s="334"/>
      <c r="L11" s="333"/>
      <c r="M11" s="334"/>
      <c r="N11" s="333"/>
      <c r="O11" s="334"/>
      <c r="P11" s="373">
        <f t="shared" si="0"/>
        <v>0</v>
      </c>
      <c r="Q11" s="371">
        <f t="shared" si="0"/>
        <v>0</v>
      </c>
      <c r="R11" s="306"/>
      <c r="S11" s="306"/>
      <c r="T11" s="306"/>
      <c r="U11" s="306"/>
      <c r="V11" s="423"/>
      <c r="W11" s="423"/>
      <c r="X11" s="423"/>
      <c r="Y11" s="423"/>
      <c r="Z11" s="423"/>
      <c r="AA11" s="423"/>
      <c r="AB11" s="423"/>
      <c r="AC11" s="423"/>
      <c r="AD11" s="423"/>
      <c r="AE11" s="423"/>
      <c r="AF11" s="423"/>
      <c r="AG11" s="423"/>
      <c r="AH11" s="423"/>
      <c r="AI11" s="423"/>
      <c r="AJ11" s="423"/>
      <c r="AK11" s="423"/>
      <c r="AL11" s="423"/>
      <c r="AM11" s="423"/>
      <c r="AN11" s="423"/>
      <c r="AO11" s="423"/>
      <c r="AP11" s="423"/>
    </row>
    <row r="12" spans="1:42" ht="15.75" x14ac:dyDescent="0.25">
      <c r="A12" s="750"/>
      <c r="B12" s="750"/>
      <c r="C12" s="306"/>
      <c r="D12" s="306"/>
      <c r="E12" s="306"/>
      <c r="F12" s="306"/>
      <c r="G12" s="306"/>
      <c r="H12" s="333"/>
      <c r="I12" s="334"/>
      <c r="J12" s="333"/>
      <c r="K12" s="334"/>
      <c r="L12" s="333"/>
      <c r="M12" s="334"/>
      <c r="N12" s="333"/>
      <c r="O12" s="334"/>
      <c r="P12" s="373">
        <f t="shared" si="0"/>
        <v>0</v>
      </c>
      <c r="Q12" s="371">
        <f t="shared" si="0"/>
        <v>0</v>
      </c>
      <c r="R12" s="306"/>
      <c r="S12" s="306"/>
      <c r="T12" s="306"/>
      <c r="U12" s="306"/>
      <c r="V12" s="423"/>
      <c r="W12" s="423"/>
      <c r="X12" s="423"/>
      <c r="Y12" s="423"/>
      <c r="Z12" s="423"/>
      <c r="AA12" s="423"/>
      <c r="AB12" s="423"/>
      <c r="AC12" s="423"/>
      <c r="AD12" s="423"/>
      <c r="AE12" s="423"/>
      <c r="AF12" s="423"/>
      <c r="AG12" s="423"/>
      <c r="AH12" s="423"/>
      <c r="AI12" s="423"/>
      <c r="AJ12" s="423"/>
      <c r="AK12" s="423"/>
      <c r="AL12" s="423"/>
      <c r="AM12" s="423"/>
      <c r="AN12" s="423"/>
      <c r="AO12" s="423"/>
      <c r="AP12" s="423"/>
    </row>
    <row r="13" spans="1:42" ht="15.75" x14ac:dyDescent="0.25">
      <c r="A13" s="750"/>
      <c r="B13" s="750"/>
      <c r="C13" s="306"/>
      <c r="D13" s="306"/>
      <c r="E13" s="306"/>
      <c r="F13" s="306"/>
      <c r="G13" s="306"/>
      <c r="H13" s="333"/>
      <c r="I13" s="334"/>
      <c r="J13" s="333"/>
      <c r="K13" s="334"/>
      <c r="L13" s="333"/>
      <c r="M13" s="334"/>
      <c r="N13" s="333"/>
      <c r="O13" s="334"/>
      <c r="P13" s="373">
        <f t="shared" ref="P13:P16" si="1">H13+J13+L13+N13</f>
        <v>0</v>
      </c>
      <c r="Q13" s="371">
        <f t="shared" ref="Q13:Q16" si="2">I13+K13+M13+O13</f>
        <v>0</v>
      </c>
      <c r="R13" s="306"/>
      <c r="S13" s="306"/>
      <c r="T13" s="306"/>
      <c r="U13" s="306"/>
      <c r="V13" s="423"/>
      <c r="W13" s="423"/>
      <c r="X13" s="423"/>
      <c r="Y13" s="423"/>
      <c r="Z13" s="423"/>
      <c r="AA13" s="423"/>
      <c r="AB13" s="423"/>
      <c r="AC13" s="423"/>
      <c r="AD13" s="423"/>
      <c r="AE13" s="423"/>
      <c r="AF13" s="423"/>
      <c r="AG13" s="423"/>
      <c r="AH13" s="423"/>
      <c r="AI13" s="423"/>
      <c r="AJ13" s="423"/>
      <c r="AK13" s="423"/>
      <c r="AL13" s="423"/>
      <c r="AM13" s="423"/>
      <c r="AN13" s="423"/>
      <c r="AO13" s="423"/>
      <c r="AP13" s="423"/>
    </row>
    <row r="14" spans="1:42" ht="15.75" x14ac:dyDescent="0.25">
      <c r="A14" s="750"/>
      <c r="B14" s="750"/>
      <c r="C14" s="306"/>
      <c r="D14" s="306"/>
      <c r="E14" s="306"/>
      <c r="F14" s="306"/>
      <c r="G14" s="306"/>
      <c r="H14" s="333"/>
      <c r="I14" s="334"/>
      <c r="J14" s="333"/>
      <c r="K14" s="334"/>
      <c r="L14" s="333"/>
      <c r="M14" s="334"/>
      <c r="N14" s="333"/>
      <c r="O14" s="334"/>
      <c r="P14" s="373">
        <f t="shared" si="1"/>
        <v>0</v>
      </c>
      <c r="Q14" s="371">
        <f t="shared" si="2"/>
        <v>0</v>
      </c>
      <c r="R14" s="306"/>
      <c r="S14" s="306"/>
      <c r="T14" s="306"/>
      <c r="U14" s="306"/>
      <c r="V14" s="423"/>
      <c r="W14" s="423"/>
      <c r="X14" s="423"/>
      <c r="Y14" s="423"/>
      <c r="Z14" s="423"/>
      <c r="AA14" s="423"/>
      <c r="AB14" s="423"/>
      <c r="AC14" s="423"/>
      <c r="AD14" s="423"/>
      <c r="AE14" s="423"/>
      <c r="AF14" s="423"/>
      <c r="AG14" s="423"/>
      <c r="AH14" s="423"/>
      <c r="AI14" s="423"/>
      <c r="AJ14" s="423"/>
      <c r="AK14" s="423"/>
      <c r="AL14" s="423"/>
      <c r="AM14" s="423"/>
      <c r="AN14" s="423"/>
      <c r="AO14" s="423"/>
      <c r="AP14" s="423"/>
    </row>
    <row r="15" spans="1:42" ht="15.75" x14ac:dyDescent="0.25">
      <c r="A15" s="750"/>
      <c r="B15" s="750"/>
      <c r="C15" s="306"/>
      <c r="D15" s="306"/>
      <c r="E15" s="306"/>
      <c r="F15" s="306"/>
      <c r="G15" s="306"/>
      <c r="H15" s="333"/>
      <c r="I15" s="334"/>
      <c r="J15" s="333"/>
      <c r="K15" s="334"/>
      <c r="L15" s="333"/>
      <c r="M15" s="334"/>
      <c r="N15" s="333"/>
      <c r="O15" s="334"/>
      <c r="P15" s="373">
        <f t="shared" si="1"/>
        <v>0</v>
      </c>
      <c r="Q15" s="371">
        <f t="shared" si="2"/>
        <v>0</v>
      </c>
      <c r="R15" s="306"/>
      <c r="S15" s="306"/>
      <c r="T15" s="306"/>
      <c r="U15" s="306"/>
      <c r="V15" s="423"/>
      <c r="W15" s="423"/>
      <c r="X15" s="423"/>
      <c r="Y15" s="423"/>
      <c r="Z15" s="423"/>
      <c r="AA15" s="423"/>
      <c r="AB15" s="423"/>
      <c r="AC15" s="423"/>
      <c r="AD15" s="423"/>
      <c r="AE15" s="423"/>
      <c r="AF15" s="423"/>
      <c r="AG15" s="423"/>
      <c r="AH15" s="423"/>
      <c r="AI15" s="423"/>
      <c r="AJ15" s="423"/>
      <c r="AK15" s="423"/>
      <c r="AL15" s="423"/>
      <c r="AM15" s="423"/>
      <c r="AN15" s="423"/>
      <c r="AO15" s="423"/>
      <c r="AP15" s="423"/>
    </row>
    <row r="16" spans="1:42" ht="15.75" x14ac:dyDescent="0.25">
      <c r="A16" s="750"/>
      <c r="B16" s="750"/>
      <c r="C16" s="306"/>
      <c r="D16" s="306"/>
      <c r="E16" s="306"/>
      <c r="F16" s="306"/>
      <c r="G16" s="306"/>
      <c r="H16" s="333"/>
      <c r="I16" s="334"/>
      <c r="J16" s="333"/>
      <c r="K16" s="334"/>
      <c r="L16" s="333"/>
      <c r="M16" s="334"/>
      <c r="N16" s="333"/>
      <c r="O16" s="334"/>
      <c r="P16" s="373">
        <f t="shared" si="1"/>
        <v>0</v>
      </c>
      <c r="Q16" s="371">
        <f t="shared" si="2"/>
        <v>0</v>
      </c>
      <c r="R16" s="306"/>
      <c r="S16" s="306"/>
      <c r="T16" s="306"/>
      <c r="U16" s="306"/>
      <c r="V16" s="423"/>
      <c r="W16" s="423"/>
      <c r="X16" s="423"/>
      <c r="Y16" s="423"/>
      <c r="Z16" s="423"/>
      <c r="AA16" s="423"/>
      <c r="AB16" s="423"/>
      <c r="AC16" s="423"/>
      <c r="AD16" s="423"/>
      <c r="AE16" s="423"/>
      <c r="AF16" s="423"/>
      <c r="AG16" s="423"/>
      <c r="AH16" s="423"/>
      <c r="AI16" s="423"/>
      <c r="AJ16" s="423"/>
      <c r="AK16" s="423"/>
      <c r="AL16" s="423"/>
      <c r="AM16" s="423"/>
      <c r="AN16" s="423"/>
      <c r="AO16" s="423"/>
      <c r="AP16" s="423"/>
    </row>
    <row r="17" spans="1:21" ht="15.75" x14ac:dyDescent="0.25">
      <c r="A17" s="750"/>
      <c r="B17" s="750"/>
      <c r="C17" s="306"/>
      <c r="D17" s="306"/>
      <c r="E17" s="306"/>
      <c r="F17" s="306"/>
      <c r="G17" s="306"/>
      <c r="H17" s="333"/>
      <c r="I17" s="334"/>
      <c r="J17" s="333"/>
      <c r="K17" s="334"/>
      <c r="L17" s="333"/>
      <c r="M17" s="334"/>
      <c r="N17" s="333"/>
      <c r="O17" s="334"/>
      <c r="P17" s="373"/>
      <c r="Q17" s="371"/>
      <c r="R17" s="306"/>
      <c r="S17" s="306"/>
      <c r="T17" s="306"/>
      <c r="U17" s="306"/>
    </row>
    <row r="18" spans="1:21" ht="15.75" x14ac:dyDescent="0.25">
      <c r="A18" s="750"/>
      <c r="B18" s="750"/>
      <c r="C18" s="306"/>
      <c r="D18" s="306"/>
      <c r="E18" s="306"/>
      <c r="F18" s="306"/>
      <c r="G18" s="306"/>
      <c r="H18" s="333"/>
      <c r="I18" s="334"/>
      <c r="J18" s="333"/>
      <c r="K18" s="334"/>
      <c r="L18" s="333"/>
      <c r="M18" s="334"/>
      <c r="N18" s="333"/>
      <c r="O18" s="334"/>
      <c r="P18" s="373"/>
      <c r="Q18" s="371"/>
      <c r="R18" s="306"/>
      <c r="S18" s="306"/>
      <c r="T18" s="306"/>
      <c r="U18" s="306"/>
    </row>
    <row r="19" spans="1:21" ht="15.75" x14ac:dyDescent="0.25">
      <c r="A19" s="751"/>
      <c r="B19" s="751"/>
      <c r="C19" s="306"/>
      <c r="D19" s="306"/>
      <c r="E19" s="306"/>
      <c r="F19" s="306"/>
      <c r="G19" s="306"/>
      <c r="H19" s="333"/>
      <c r="I19" s="334"/>
      <c r="J19" s="333"/>
      <c r="K19" s="334"/>
      <c r="L19" s="333"/>
      <c r="M19" s="334"/>
      <c r="N19" s="333"/>
      <c r="O19" s="334"/>
      <c r="P19" s="373"/>
      <c r="Q19" s="371"/>
      <c r="R19" s="306"/>
      <c r="S19" s="306"/>
      <c r="T19" s="306"/>
      <c r="U19" s="306"/>
    </row>
    <row r="20" spans="1:21" ht="15.75" x14ac:dyDescent="0.25">
      <c r="A20" s="749" t="s">
        <v>1661</v>
      </c>
      <c r="B20" s="749" t="s">
        <v>1662</v>
      </c>
      <c r="C20" s="306"/>
      <c r="D20" s="306"/>
      <c r="E20" s="306"/>
      <c r="F20" s="306"/>
      <c r="G20" s="306"/>
      <c r="H20" s="333"/>
      <c r="I20" s="334"/>
      <c r="J20" s="333"/>
      <c r="K20" s="334"/>
      <c r="L20" s="333"/>
      <c r="M20" s="334"/>
      <c r="N20" s="333"/>
      <c r="O20" s="334"/>
      <c r="P20" s="373"/>
      <c r="Q20" s="371"/>
      <c r="R20" s="306"/>
      <c r="S20" s="306"/>
      <c r="T20" s="306"/>
      <c r="U20" s="306"/>
    </row>
    <row r="21" spans="1:21" ht="15.75" x14ac:dyDescent="0.25">
      <c r="A21" s="750"/>
      <c r="B21" s="750"/>
      <c r="C21" s="306"/>
      <c r="D21" s="306"/>
      <c r="E21" s="306"/>
      <c r="F21" s="306"/>
      <c r="G21" s="306"/>
      <c r="H21" s="333"/>
      <c r="I21" s="334"/>
      <c r="J21" s="333"/>
      <c r="K21" s="334"/>
      <c r="L21" s="333"/>
      <c r="M21" s="334"/>
      <c r="N21" s="333"/>
      <c r="O21" s="334"/>
      <c r="P21" s="373"/>
      <c r="Q21" s="371"/>
      <c r="R21" s="306"/>
      <c r="S21" s="306"/>
      <c r="T21" s="306"/>
      <c r="U21" s="306"/>
    </row>
    <row r="22" spans="1:21" ht="15.75" x14ac:dyDescent="0.25">
      <c r="A22" s="750"/>
      <c r="B22" s="750"/>
      <c r="C22" s="306"/>
      <c r="D22" s="306"/>
      <c r="E22" s="306"/>
      <c r="F22" s="306"/>
      <c r="G22" s="306"/>
      <c r="H22" s="333"/>
      <c r="I22" s="334"/>
      <c r="J22" s="333"/>
      <c r="K22" s="334"/>
      <c r="L22" s="333"/>
      <c r="M22" s="334"/>
      <c r="N22" s="333"/>
      <c r="O22" s="334"/>
      <c r="P22" s="373"/>
      <c r="Q22" s="371"/>
      <c r="R22" s="306"/>
      <c r="S22" s="306"/>
      <c r="T22" s="306"/>
      <c r="U22" s="306"/>
    </row>
    <row r="23" spans="1:21" ht="15.75" x14ac:dyDescent="0.25">
      <c r="A23" s="750"/>
      <c r="B23" s="750"/>
      <c r="C23" s="306"/>
      <c r="D23" s="306"/>
      <c r="E23" s="306"/>
      <c r="F23" s="306"/>
      <c r="G23" s="306"/>
      <c r="H23" s="333"/>
      <c r="I23" s="334"/>
      <c r="J23" s="333"/>
      <c r="K23" s="334"/>
      <c r="L23" s="333"/>
      <c r="M23" s="334"/>
      <c r="N23" s="333"/>
      <c r="O23" s="334"/>
      <c r="P23" s="373"/>
      <c r="Q23" s="371"/>
      <c r="R23" s="306"/>
      <c r="S23" s="306"/>
      <c r="T23" s="306"/>
      <c r="U23" s="306"/>
    </row>
    <row r="24" spans="1:21" ht="15.75" x14ac:dyDescent="0.25">
      <c r="A24" s="750"/>
      <c r="B24" s="750"/>
      <c r="C24" s="306"/>
      <c r="D24" s="306"/>
      <c r="E24" s="306"/>
      <c r="F24" s="306"/>
      <c r="G24" s="306"/>
      <c r="H24" s="333"/>
      <c r="I24" s="334"/>
      <c r="J24" s="333"/>
      <c r="K24" s="334"/>
      <c r="L24" s="333"/>
      <c r="M24" s="334"/>
      <c r="N24" s="333"/>
      <c r="O24" s="334"/>
      <c r="P24" s="373"/>
      <c r="Q24" s="371"/>
      <c r="R24" s="306"/>
      <c r="S24" s="306"/>
      <c r="T24" s="306"/>
      <c r="U24" s="306"/>
    </row>
    <row r="25" spans="1:21" ht="15.75" x14ac:dyDescent="0.25">
      <c r="A25" s="750"/>
      <c r="B25" s="750"/>
      <c r="C25" s="306"/>
      <c r="D25" s="306"/>
      <c r="E25" s="306"/>
      <c r="F25" s="306"/>
      <c r="G25" s="306"/>
      <c r="H25" s="333"/>
      <c r="I25" s="334"/>
      <c r="J25" s="333"/>
      <c r="K25" s="334"/>
      <c r="L25" s="333"/>
      <c r="M25" s="334"/>
      <c r="N25" s="333"/>
      <c r="O25" s="334"/>
      <c r="P25" s="373"/>
      <c r="Q25" s="371"/>
      <c r="R25" s="306"/>
      <c r="S25" s="306"/>
      <c r="T25" s="306"/>
      <c r="U25" s="306"/>
    </row>
    <row r="26" spans="1:21" ht="15.75" x14ac:dyDescent="0.25">
      <c r="A26" s="750"/>
      <c r="B26" s="750"/>
      <c r="C26" s="306"/>
      <c r="D26" s="306"/>
      <c r="E26" s="306"/>
      <c r="F26" s="306"/>
      <c r="G26" s="306"/>
      <c r="H26" s="333"/>
      <c r="I26" s="334"/>
      <c r="J26" s="333"/>
      <c r="K26" s="334"/>
      <c r="L26" s="333"/>
      <c r="M26" s="334"/>
      <c r="N26" s="333"/>
      <c r="O26" s="334"/>
      <c r="P26" s="373"/>
      <c r="Q26" s="371"/>
      <c r="R26" s="306"/>
      <c r="S26" s="306"/>
      <c r="T26" s="306"/>
      <c r="U26" s="306"/>
    </row>
    <row r="27" spans="1:21" ht="15.75" x14ac:dyDescent="0.25">
      <c r="A27" s="750"/>
      <c r="B27" s="750"/>
      <c r="C27" s="306"/>
      <c r="D27" s="306"/>
      <c r="E27" s="306"/>
      <c r="F27" s="306"/>
      <c r="G27" s="306"/>
      <c r="H27" s="333"/>
      <c r="I27" s="334"/>
      <c r="J27" s="333"/>
      <c r="K27" s="334"/>
      <c r="L27" s="333"/>
      <c r="M27" s="334"/>
      <c r="N27" s="333"/>
      <c r="O27" s="334"/>
      <c r="P27" s="373"/>
      <c r="Q27" s="371"/>
      <c r="R27" s="306"/>
      <c r="S27" s="306"/>
      <c r="T27" s="306"/>
      <c r="U27" s="306"/>
    </row>
    <row r="28" spans="1:21" ht="15.75" x14ac:dyDescent="0.25">
      <c r="A28" s="750"/>
      <c r="B28" s="750"/>
      <c r="C28" s="306"/>
      <c r="D28" s="306"/>
      <c r="E28" s="306"/>
      <c r="F28" s="306"/>
      <c r="G28" s="306"/>
      <c r="H28" s="333"/>
      <c r="I28" s="334"/>
      <c r="J28" s="333"/>
      <c r="K28" s="334"/>
      <c r="L28" s="333"/>
      <c r="M28" s="334"/>
      <c r="N28" s="333"/>
      <c r="O28" s="334"/>
      <c r="P28" s="373"/>
      <c r="Q28" s="371"/>
      <c r="R28" s="306"/>
      <c r="S28" s="306"/>
      <c r="T28" s="306"/>
      <c r="U28" s="306"/>
    </row>
    <row r="29" spans="1:21" ht="15.75" x14ac:dyDescent="0.25">
      <c r="A29" s="750"/>
      <c r="B29" s="750"/>
      <c r="C29" s="306"/>
      <c r="D29" s="306"/>
      <c r="E29" s="306"/>
      <c r="F29" s="306"/>
      <c r="G29" s="306"/>
      <c r="H29" s="333"/>
      <c r="I29" s="334"/>
      <c r="J29" s="333"/>
      <c r="K29" s="334"/>
      <c r="L29" s="333"/>
      <c r="M29" s="334"/>
      <c r="N29" s="333"/>
      <c r="O29" s="334"/>
      <c r="P29" s="373"/>
      <c r="Q29" s="371"/>
      <c r="R29" s="306"/>
      <c r="S29" s="306"/>
      <c r="T29" s="306"/>
      <c r="U29" s="306"/>
    </row>
    <row r="30" spans="1:21" ht="15.75" x14ac:dyDescent="0.25">
      <c r="A30" s="751"/>
      <c r="B30" s="751"/>
      <c r="C30" s="306"/>
      <c r="D30" s="306"/>
      <c r="E30" s="306"/>
      <c r="F30" s="306"/>
      <c r="G30" s="306"/>
      <c r="H30" s="333"/>
      <c r="I30" s="334"/>
      <c r="J30" s="333"/>
      <c r="K30" s="334"/>
      <c r="L30" s="333"/>
      <c r="M30" s="334"/>
      <c r="N30" s="333"/>
      <c r="O30" s="334"/>
      <c r="P30" s="373">
        <f t="shared" si="0"/>
        <v>0</v>
      </c>
      <c r="Q30" s="371">
        <f t="shared" si="0"/>
        <v>0</v>
      </c>
      <c r="R30" s="306"/>
      <c r="S30" s="306"/>
      <c r="T30" s="306"/>
      <c r="U30" s="306"/>
    </row>
    <row r="31" spans="1:21" ht="15.75" x14ac:dyDescent="0.25">
      <c r="A31" s="749" t="s">
        <v>1663</v>
      </c>
      <c r="B31" s="749" t="s">
        <v>1664</v>
      </c>
      <c r="C31" s="306"/>
      <c r="D31" s="306"/>
      <c r="E31" s="306"/>
      <c r="F31" s="306"/>
      <c r="G31" s="306"/>
      <c r="H31" s="333"/>
      <c r="I31" s="334"/>
      <c r="J31" s="333"/>
      <c r="K31" s="334"/>
      <c r="L31" s="333"/>
      <c r="M31" s="334"/>
      <c r="N31" s="333"/>
      <c r="O31" s="334"/>
      <c r="P31" s="373">
        <f t="shared" ref="P31:Q41" si="3">H31+J31+L31+N31</f>
        <v>0</v>
      </c>
      <c r="Q31" s="371">
        <f t="shared" si="3"/>
        <v>0</v>
      </c>
      <c r="R31" s="306"/>
      <c r="S31" s="306"/>
      <c r="T31" s="306"/>
      <c r="U31" s="306"/>
    </row>
    <row r="32" spans="1:21" ht="15.75" x14ac:dyDescent="0.25">
      <c r="A32" s="750"/>
      <c r="B32" s="750"/>
      <c r="C32" s="306"/>
      <c r="D32" s="306"/>
      <c r="E32" s="306"/>
      <c r="F32" s="306"/>
      <c r="G32" s="306"/>
      <c r="H32" s="333"/>
      <c r="I32" s="334"/>
      <c r="J32" s="333"/>
      <c r="K32" s="334"/>
      <c r="L32" s="333"/>
      <c r="M32" s="334"/>
      <c r="N32" s="333"/>
      <c r="O32" s="334"/>
      <c r="P32" s="373"/>
      <c r="Q32" s="371"/>
      <c r="R32" s="306"/>
      <c r="S32" s="306"/>
      <c r="T32" s="306"/>
      <c r="U32" s="306"/>
    </row>
    <row r="33" spans="1:21" s="423" customFormat="1" ht="15.75" x14ac:dyDescent="0.25">
      <c r="A33" s="750"/>
      <c r="B33" s="750"/>
      <c r="C33" s="306"/>
      <c r="D33" s="306"/>
      <c r="E33" s="306"/>
      <c r="F33" s="306"/>
      <c r="G33" s="306"/>
      <c r="H33" s="333"/>
      <c r="I33" s="334"/>
      <c r="J33" s="333"/>
      <c r="K33" s="334"/>
      <c r="L33" s="333"/>
      <c r="M33" s="334"/>
      <c r="N33" s="333"/>
      <c r="O33" s="334"/>
      <c r="P33" s="373"/>
      <c r="Q33" s="371"/>
      <c r="R33" s="306"/>
      <c r="S33" s="306"/>
      <c r="T33" s="306"/>
      <c r="U33" s="306"/>
    </row>
    <row r="34" spans="1:21" s="423" customFormat="1" ht="15.75" x14ac:dyDescent="0.25">
      <c r="A34" s="750"/>
      <c r="B34" s="750"/>
      <c r="C34" s="306"/>
      <c r="D34" s="306"/>
      <c r="E34" s="306"/>
      <c r="F34" s="306"/>
      <c r="G34" s="306"/>
      <c r="H34" s="333"/>
      <c r="I34" s="334"/>
      <c r="J34" s="333"/>
      <c r="K34" s="334"/>
      <c r="L34" s="333"/>
      <c r="M34" s="334"/>
      <c r="N34" s="333"/>
      <c r="O34" s="334"/>
      <c r="P34" s="373"/>
      <c r="Q34" s="371"/>
      <c r="R34" s="306"/>
      <c r="S34" s="306"/>
      <c r="T34" s="306"/>
      <c r="U34" s="306"/>
    </row>
    <row r="35" spans="1:21" s="423" customFormat="1" ht="15.75" x14ac:dyDescent="0.25">
      <c r="A35" s="750"/>
      <c r="B35" s="750"/>
      <c r="C35" s="306"/>
      <c r="D35" s="306"/>
      <c r="E35" s="306"/>
      <c r="F35" s="306"/>
      <c r="G35" s="306"/>
      <c r="H35" s="333"/>
      <c r="I35" s="334"/>
      <c r="J35" s="333"/>
      <c r="K35" s="334"/>
      <c r="L35" s="333"/>
      <c r="M35" s="334"/>
      <c r="N35" s="333"/>
      <c r="O35" s="334"/>
      <c r="P35" s="373"/>
      <c r="Q35" s="371"/>
      <c r="R35" s="306"/>
      <c r="S35" s="306"/>
      <c r="T35" s="306"/>
      <c r="U35" s="306"/>
    </row>
    <row r="36" spans="1:21" s="423" customFormat="1" ht="15.75" x14ac:dyDescent="0.25">
      <c r="A36" s="750"/>
      <c r="B36" s="750"/>
      <c r="C36" s="306"/>
      <c r="D36" s="306"/>
      <c r="E36" s="306"/>
      <c r="F36" s="306"/>
      <c r="G36" s="306"/>
      <c r="H36" s="333"/>
      <c r="I36" s="334"/>
      <c r="J36" s="333"/>
      <c r="K36" s="334"/>
      <c r="L36" s="333"/>
      <c r="M36" s="334"/>
      <c r="N36" s="333"/>
      <c r="O36" s="334"/>
      <c r="P36" s="373"/>
      <c r="Q36" s="371"/>
      <c r="R36" s="306"/>
      <c r="S36" s="306"/>
      <c r="T36" s="306"/>
      <c r="U36" s="306"/>
    </row>
    <row r="37" spans="1:21" ht="15.75" x14ac:dyDescent="0.25">
      <c r="A37" s="750"/>
      <c r="B37" s="750"/>
      <c r="C37" s="306"/>
      <c r="D37" s="306"/>
      <c r="E37" s="306"/>
      <c r="F37" s="306"/>
      <c r="G37" s="306"/>
      <c r="H37" s="333"/>
      <c r="I37" s="334"/>
      <c r="J37" s="333"/>
      <c r="K37" s="334"/>
      <c r="L37" s="333"/>
      <c r="M37" s="334"/>
      <c r="N37" s="333"/>
      <c r="O37" s="334"/>
      <c r="P37" s="373"/>
      <c r="Q37" s="371"/>
      <c r="R37" s="306"/>
      <c r="S37" s="306"/>
      <c r="T37" s="306"/>
      <c r="U37" s="306"/>
    </row>
    <row r="38" spans="1:21" ht="15.75" x14ac:dyDescent="0.25">
      <c r="A38" s="750"/>
      <c r="B38" s="750"/>
      <c r="C38" s="306"/>
      <c r="D38" s="306"/>
      <c r="E38" s="306"/>
      <c r="F38" s="306"/>
      <c r="G38" s="306"/>
      <c r="H38" s="333"/>
      <c r="I38" s="334"/>
      <c r="J38" s="333"/>
      <c r="K38" s="334"/>
      <c r="L38" s="333"/>
      <c r="M38" s="334"/>
      <c r="N38" s="333"/>
      <c r="O38" s="334"/>
      <c r="P38" s="373"/>
      <c r="Q38" s="371"/>
      <c r="R38" s="306"/>
      <c r="S38" s="306"/>
      <c r="T38" s="306"/>
      <c r="U38" s="306"/>
    </row>
    <row r="39" spans="1:21" ht="15.75" x14ac:dyDescent="0.25">
      <c r="A39" s="750"/>
      <c r="B39" s="750"/>
      <c r="C39" s="306"/>
      <c r="D39" s="306"/>
      <c r="E39" s="306"/>
      <c r="F39" s="306"/>
      <c r="G39" s="306"/>
      <c r="H39" s="333"/>
      <c r="I39" s="334"/>
      <c r="J39" s="333"/>
      <c r="K39" s="334"/>
      <c r="L39" s="333"/>
      <c r="M39" s="334"/>
      <c r="N39" s="333"/>
      <c r="O39" s="334"/>
      <c r="P39" s="373"/>
      <c r="Q39" s="371"/>
      <c r="R39" s="306"/>
      <c r="S39" s="306"/>
      <c r="T39" s="306"/>
      <c r="U39" s="306"/>
    </row>
    <row r="40" spans="1:21" ht="15.75" x14ac:dyDescent="0.25">
      <c r="A40" s="750"/>
      <c r="B40" s="750"/>
      <c r="C40" s="306"/>
      <c r="D40" s="306"/>
      <c r="E40" s="306"/>
      <c r="F40" s="306"/>
      <c r="G40" s="306"/>
      <c r="H40" s="333"/>
      <c r="I40" s="334"/>
      <c r="J40" s="333"/>
      <c r="K40" s="334"/>
      <c r="L40" s="333"/>
      <c r="M40" s="334"/>
      <c r="N40" s="333"/>
      <c r="O40" s="334"/>
      <c r="P40" s="373">
        <f t="shared" si="3"/>
        <v>0</v>
      </c>
      <c r="Q40" s="371">
        <f t="shared" si="3"/>
        <v>0</v>
      </c>
      <c r="R40" s="306"/>
      <c r="S40" s="306"/>
      <c r="T40" s="306"/>
      <c r="U40" s="306"/>
    </row>
    <row r="41" spans="1:21" ht="15.75" x14ac:dyDescent="0.25">
      <c r="A41" s="751"/>
      <c r="B41" s="751"/>
      <c r="C41" s="306"/>
      <c r="D41" s="306"/>
      <c r="E41" s="306"/>
      <c r="F41" s="306"/>
      <c r="G41" s="306"/>
      <c r="H41" s="306"/>
      <c r="I41" s="334"/>
      <c r="J41" s="306"/>
      <c r="K41" s="334"/>
      <c r="L41" s="306"/>
      <c r="M41" s="334"/>
      <c r="N41" s="306"/>
      <c r="O41" s="334"/>
      <c r="P41" s="373">
        <f t="shared" si="3"/>
        <v>0</v>
      </c>
      <c r="Q41" s="371">
        <f t="shared" si="3"/>
        <v>0</v>
      </c>
      <c r="R41" s="70"/>
      <c r="S41" s="306"/>
      <c r="T41" s="306"/>
      <c r="U41" s="306"/>
    </row>
    <row r="42" spans="1:21" ht="15.75" x14ac:dyDescent="0.25">
      <c r="A42" s="278"/>
      <c r="B42" s="279"/>
      <c r="C42" s="279"/>
      <c r="D42" s="279"/>
      <c r="E42" s="278" t="s">
        <v>1665</v>
      </c>
      <c r="F42" s="279"/>
      <c r="G42" s="280"/>
      <c r="H42" s="74">
        <f t="shared" ref="H42:Q42" si="4">SUM(H10:H41)</f>
        <v>0</v>
      </c>
      <c r="I42" s="227">
        <f t="shared" si="4"/>
        <v>0</v>
      </c>
      <c r="J42" s="74">
        <f t="shared" si="4"/>
        <v>0</v>
      </c>
      <c r="K42" s="227">
        <f t="shared" si="4"/>
        <v>0</v>
      </c>
      <c r="L42" s="74">
        <f t="shared" si="4"/>
        <v>0</v>
      </c>
      <c r="M42" s="227">
        <f t="shared" si="4"/>
        <v>0</v>
      </c>
      <c r="N42" s="74">
        <f t="shared" si="4"/>
        <v>0</v>
      </c>
      <c r="O42" s="227">
        <f t="shared" si="4"/>
        <v>0</v>
      </c>
      <c r="P42" s="227">
        <f t="shared" si="4"/>
        <v>0</v>
      </c>
      <c r="Q42" s="227">
        <f t="shared" si="4"/>
        <v>0</v>
      </c>
      <c r="R42" s="67"/>
      <c r="S42" s="67"/>
      <c r="T42" s="67"/>
      <c r="U42" s="67"/>
    </row>
    <row r="49" spans="3:3" x14ac:dyDescent="0.25">
      <c r="C49" s="423"/>
    </row>
    <row r="50" spans="3:3" x14ac:dyDescent="0.25">
      <c r="C50" s="423"/>
    </row>
    <row r="51" spans="3:3" x14ac:dyDescent="0.25">
      <c r="C51" s="423"/>
    </row>
    <row r="52" spans="3:3" x14ac:dyDescent="0.25">
      <c r="C52" s="423"/>
    </row>
    <row r="53" spans="3:3" x14ac:dyDescent="0.25">
      <c r="C53" s="423"/>
    </row>
    <row r="54" spans="3:3" x14ac:dyDescent="0.25">
      <c r="C54" s="423"/>
    </row>
    <row r="55" spans="3:3" x14ac:dyDescent="0.25">
      <c r="C55" s="423"/>
    </row>
    <row r="56" spans="3:3" x14ac:dyDescent="0.25">
      <c r="C56" s="423"/>
    </row>
    <row r="57" spans="3:3" x14ac:dyDescent="0.25">
      <c r="C57" s="423"/>
    </row>
    <row r="58" spans="3:3" x14ac:dyDescent="0.25">
      <c r="C58" s="423"/>
    </row>
    <row r="59" spans="3:3" x14ac:dyDescent="0.25">
      <c r="C59" s="423"/>
    </row>
    <row r="60" spans="3:3" x14ac:dyDescent="0.25">
      <c r="C60" s="423"/>
    </row>
    <row r="61" spans="3:3" x14ac:dyDescent="0.25">
      <c r="C61" s="423"/>
    </row>
    <row r="62" spans="3:3" x14ac:dyDescent="0.25">
      <c r="C62" s="423"/>
    </row>
    <row r="63" spans="3:3" x14ac:dyDescent="0.25">
      <c r="C63" s="423"/>
    </row>
    <row r="64" spans="3:3" x14ac:dyDescent="0.25">
      <c r="C64" s="423"/>
    </row>
    <row r="65" spans="3:3" x14ac:dyDescent="0.25">
      <c r="C65" s="423"/>
    </row>
  </sheetData>
  <mergeCells count="24">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31:A41"/>
    <mergeCell ref="A10:A19"/>
    <mergeCell ref="A20:A30"/>
    <mergeCell ref="B31:B41"/>
    <mergeCell ref="B10:B19"/>
    <mergeCell ref="B20:B30"/>
  </mergeCells>
  <dataValidations count="11">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31:C41">
      <formula1>$AA$1:$AG$1</formula1>
    </dataValidation>
    <dataValidation type="list" allowBlank="1" showInputMessage="1" showErrorMessage="1" sqref="C10:C19">
      <formula1>$O$1:$R$1</formula1>
    </dataValidation>
    <dataValidation type="list" allowBlank="1" showInputMessage="1" showErrorMessage="1" sqref="C20:C30">
      <formula1>$T$1:$Y$1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zoomScale="80" zoomScaleNormal="80" workbookViewId="0">
      <pane ySplit="9" topLeftCell="A10" activePane="bottomLeft" state="frozen"/>
      <selection activeCell="K7" sqref="K7"/>
      <selection pane="bottomLeft" activeCell="AD2" sqref="Y2:AD2"/>
    </sheetView>
  </sheetViews>
  <sheetFormatPr baseColWidth="10" defaultColWidth="11.42578125" defaultRowHeight="15" x14ac:dyDescent="0.25"/>
  <cols>
    <col min="1" max="1" width="35.7109375" style="423" customWidth="1"/>
    <col min="2" max="2" width="35.85546875" style="423" customWidth="1"/>
    <col min="3" max="7" width="27.42578125" style="423" customWidth="1"/>
    <col min="8" max="8" width="15.28515625" style="423" customWidth="1"/>
    <col min="9" max="9" width="11.42578125" style="225"/>
    <col min="10" max="10" width="15.28515625" style="423" customWidth="1"/>
    <col min="11" max="11" width="18.85546875" style="225" customWidth="1"/>
    <col min="12" max="12" width="11.42578125" style="423"/>
    <col min="13" max="13" width="11.42578125" style="225"/>
    <col min="14" max="14" width="11.42578125" style="423"/>
    <col min="15" max="15" width="11.42578125" style="225"/>
    <col min="16" max="16" width="15.28515625" style="423" customWidth="1"/>
    <col min="17" max="17" width="18.28515625" style="225" customWidth="1"/>
    <col min="18" max="20" width="14.140625" style="423" customWidth="1"/>
    <col min="21" max="21" width="17" style="423" customWidth="1"/>
    <col min="22" max="16384" width="11.42578125" style="423"/>
  </cols>
  <sheetData>
    <row r="1" spans="1:44" ht="21" x14ac:dyDescent="0.25">
      <c r="A1" s="376"/>
      <c r="B1" s="376"/>
      <c r="C1" s="376"/>
      <c r="D1" s="376"/>
      <c r="E1" s="376"/>
      <c r="F1" s="795" t="s">
        <v>1666</v>
      </c>
      <c r="G1" s="795"/>
      <c r="H1" s="795"/>
      <c r="I1" s="795"/>
      <c r="J1" s="795"/>
      <c r="K1" s="795"/>
      <c r="L1" s="795"/>
      <c r="M1" s="795"/>
      <c r="N1" s="377"/>
      <c r="O1" s="377"/>
      <c r="P1" s="464" t="s">
        <v>1667</v>
      </c>
      <c r="Q1" s="464" t="s">
        <v>1668</v>
      </c>
      <c r="R1" s="464" t="s">
        <v>1669</v>
      </c>
      <c r="S1" s="464" t="s">
        <v>1670</v>
      </c>
      <c r="T1" s="464" t="s">
        <v>1671</v>
      </c>
      <c r="U1" s="464" t="s">
        <v>1672</v>
      </c>
      <c r="V1" s="464"/>
      <c r="W1" s="464" t="s">
        <v>1673</v>
      </c>
      <c r="X1" s="464" t="s">
        <v>1674</v>
      </c>
      <c r="Z1" s="464" t="s">
        <v>1675</v>
      </c>
      <c r="AA1" s="464" t="s">
        <v>1676</v>
      </c>
      <c r="AB1" s="464" t="s">
        <v>1677</v>
      </c>
      <c r="AD1" s="464" t="s">
        <v>1678</v>
      </c>
      <c r="AE1" s="464" t="s">
        <v>1679</v>
      </c>
      <c r="AF1" s="464" t="s">
        <v>1680</v>
      </c>
      <c r="AG1" s="464" t="s">
        <v>1681</v>
      </c>
      <c r="AH1" s="468"/>
      <c r="AI1" s="468"/>
      <c r="AJ1" s="468"/>
      <c r="AK1" s="468"/>
      <c r="AL1" s="468"/>
      <c r="AM1" s="468"/>
      <c r="AN1" s="468"/>
      <c r="AO1" s="376"/>
      <c r="AP1" s="376"/>
      <c r="AQ1" s="376"/>
      <c r="AR1" s="376"/>
    </row>
    <row r="2" spans="1:44" ht="18.75" x14ac:dyDescent="0.25">
      <c r="A2" s="375" t="s">
        <v>1628</v>
      </c>
      <c r="B2" s="376"/>
      <c r="C2" s="376"/>
      <c r="D2" s="376"/>
      <c r="E2" s="376"/>
      <c r="F2" s="376"/>
      <c r="G2" s="376"/>
      <c r="H2" s="377"/>
      <c r="I2" s="378"/>
      <c r="J2" s="377"/>
      <c r="K2" s="377"/>
      <c r="L2" s="377"/>
      <c r="M2" s="377"/>
      <c r="N2" s="377"/>
      <c r="O2" s="377"/>
      <c r="P2" s="377"/>
      <c r="Q2" s="377"/>
      <c r="R2" s="377"/>
      <c r="S2" s="377"/>
      <c r="T2" s="377"/>
      <c r="U2" s="377"/>
      <c r="V2" s="377"/>
      <c r="W2" s="377"/>
      <c r="X2" s="377"/>
      <c r="Y2" s="377"/>
      <c r="Z2" s="377"/>
      <c r="AA2" s="377"/>
      <c r="AB2" s="376"/>
      <c r="AC2" s="376"/>
      <c r="AD2" s="376"/>
      <c r="AE2" s="376"/>
      <c r="AF2" s="376"/>
      <c r="AG2" s="376"/>
      <c r="AH2" s="376"/>
      <c r="AI2" s="376"/>
      <c r="AJ2" s="376"/>
      <c r="AK2" s="376"/>
      <c r="AL2" s="376"/>
      <c r="AM2" s="376"/>
      <c r="AN2" s="376"/>
      <c r="AO2" s="376"/>
      <c r="AP2" s="376"/>
    </row>
    <row r="3" spans="1:44" ht="18.75" x14ac:dyDescent="0.25">
      <c r="A3" s="375" t="s">
        <v>1682</v>
      </c>
      <c r="B3" s="376"/>
      <c r="C3" s="376"/>
      <c r="D3" s="376"/>
      <c r="E3" s="376"/>
      <c r="F3" s="376"/>
      <c r="G3" s="376"/>
      <c r="H3" s="377"/>
      <c r="I3" s="378"/>
      <c r="J3" s="377"/>
      <c r="K3" s="377"/>
      <c r="L3" s="377"/>
      <c r="M3" s="377"/>
      <c r="N3" s="377"/>
      <c r="O3" s="377"/>
      <c r="P3" s="377"/>
      <c r="Q3" s="377"/>
      <c r="R3" s="377"/>
      <c r="S3" s="377"/>
      <c r="T3" s="377"/>
      <c r="U3" s="377"/>
      <c r="V3" s="377"/>
      <c r="W3" s="377"/>
      <c r="X3" s="377"/>
      <c r="Y3" s="377"/>
      <c r="Z3" s="377"/>
      <c r="AA3" s="377"/>
      <c r="AB3" s="376"/>
      <c r="AC3" s="376"/>
      <c r="AD3" s="376"/>
      <c r="AE3" s="376"/>
      <c r="AF3" s="376"/>
      <c r="AG3" s="376"/>
      <c r="AH3" s="376"/>
      <c r="AI3" s="376"/>
      <c r="AJ3" s="376"/>
      <c r="AK3" s="376"/>
      <c r="AL3" s="376"/>
      <c r="AM3" s="376"/>
      <c r="AN3" s="376"/>
      <c r="AO3" s="376"/>
      <c r="AP3" s="376"/>
    </row>
    <row r="4" spans="1:44" s="376" customFormat="1" ht="18.75" x14ac:dyDescent="0.25">
      <c r="A4" s="375" t="s">
        <v>1683</v>
      </c>
      <c r="H4" s="377"/>
      <c r="I4" s="378"/>
      <c r="J4" s="377"/>
      <c r="K4" s="377"/>
      <c r="L4" s="377"/>
      <c r="M4" s="377"/>
      <c r="N4" s="377"/>
      <c r="O4" s="377"/>
      <c r="P4" s="377"/>
      <c r="Q4" s="377"/>
      <c r="R4" s="377"/>
      <c r="S4" s="377"/>
      <c r="T4" s="377"/>
      <c r="U4" s="377"/>
      <c r="V4" s="377"/>
      <c r="W4" s="377"/>
      <c r="X4" s="377"/>
      <c r="Y4" s="377"/>
      <c r="Z4" s="377"/>
      <c r="AA4" s="377"/>
    </row>
    <row r="5" spans="1:44" s="376" customFormat="1" ht="18.75" x14ac:dyDescent="0.25">
      <c r="A5" s="375" t="s">
        <v>1684</v>
      </c>
      <c r="H5" s="377"/>
      <c r="I5" s="378"/>
      <c r="J5" s="377"/>
      <c r="K5" s="377"/>
      <c r="L5" s="377"/>
      <c r="M5" s="377"/>
      <c r="N5" s="377"/>
      <c r="O5" s="377"/>
      <c r="P5" s="377"/>
      <c r="Q5" s="377"/>
      <c r="R5" s="377"/>
      <c r="S5" s="377"/>
      <c r="T5" s="377"/>
      <c r="U5" s="377"/>
      <c r="V5" s="377"/>
      <c r="W5" s="377"/>
      <c r="X5" s="377"/>
      <c r="Y5" s="377"/>
      <c r="Z5" s="377"/>
      <c r="AA5" s="377"/>
    </row>
    <row r="6" spans="1:44" s="376" customFormat="1" x14ac:dyDescent="0.25">
      <c r="A6" s="380" t="s">
        <v>1685</v>
      </c>
      <c r="B6" s="380"/>
      <c r="C6" s="380"/>
      <c r="D6" s="380"/>
      <c r="E6" s="380"/>
      <c r="F6" s="380"/>
      <c r="G6" s="380"/>
      <c r="H6" s="380"/>
      <c r="I6" s="380"/>
      <c r="J6" s="380"/>
      <c r="K6" s="380"/>
      <c r="L6" s="380"/>
      <c r="M6" s="380"/>
      <c r="N6" s="380"/>
      <c r="O6" s="380"/>
      <c r="P6" s="380"/>
      <c r="Q6" s="380"/>
      <c r="R6" s="380"/>
      <c r="S6" s="380"/>
      <c r="T6" s="380"/>
      <c r="U6" s="380"/>
    </row>
    <row r="7" spans="1:44" ht="15" customHeight="1" x14ac:dyDescent="0.25">
      <c r="A7" s="737" t="s">
        <v>1353</v>
      </c>
      <c r="B7" s="736" t="s">
        <v>1354</v>
      </c>
      <c r="C7" s="739" t="s">
        <v>1355</v>
      </c>
      <c r="D7" s="739" t="s">
        <v>1356</v>
      </c>
      <c r="E7" s="739" t="s">
        <v>1357</v>
      </c>
      <c r="F7" s="739" t="s">
        <v>1309</v>
      </c>
      <c r="G7" s="739" t="s">
        <v>1358</v>
      </c>
      <c r="H7" s="742" t="s">
        <v>1359</v>
      </c>
      <c r="I7" s="748"/>
      <c r="J7" s="748"/>
      <c r="K7" s="748"/>
      <c r="L7" s="748"/>
      <c r="M7" s="748"/>
      <c r="N7" s="748"/>
      <c r="O7" s="743"/>
      <c r="P7" s="744" t="s">
        <v>1360</v>
      </c>
      <c r="Q7" s="745"/>
      <c r="R7" s="736" t="s">
        <v>1361</v>
      </c>
      <c r="S7" s="736" t="s">
        <v>1362</v>
      </c>
      <c r="T7" s="736" t="s">
        <v>1363</v>
      </c>
      <c r="U7" s="733" t="s">
        <v>1364</v>
      </c>
    </row>
    <row r="8" spans="1:44" ht="15" customHeight="1" x14ac:dyDescent="0.25">
      <c r="A8" s="737"/>
      <c r="B8" s="737"/>
      <c r="C8" s="740"/>
      <c r="D8" s="740"/>
      <c r="E8" s="740"/>
      <c r="F8" s="740"/>
      <c r="G8" s="740"/>
      <c r="H8" s="742" t="s">
        <v>1365</v>
      </c>
      <c r="I8" s="743"/>
      <c r="J8" s="742" t="s">
        <v>1366</v>
      </c>
      <c r="K8" s="743"/>
      <c r="L8" s="742" t="s">
        <v>1367</v>
      </c>
      <c r="M8" s="743"/>
      <c r="N8" s="742" t="s">
        <v>1368</v>
      </c>
      <c r="O8" s="743"/>
      <c r="P8" s="746"/>
      <c r="Q8" s="747"/>
      <c r="R8" s="737"/>
      <c r="S8" s="737"/>
      <c r="T8" s="737"/>
      <c r="U8" s="734"/>
    </row>
    <row r="9" spans="1:44" ht="25.5" x14ac:dyDescent="0.25">
      <c r="A9" s="738"/>
      <c r="B9" s="738"/>
      <c r="C9" s="741"/>
      <c r="D9" s="741"/>
      <c r="E9" s="741"/>
      <c r="F9" s="741"/>
      <c r="G9" s="741"/>
      <c r="H9" s="404" t="s">
        <v>1369</v>
      </c>
      <c r="I9" s="404" t="s">
        <v>35</v>
      </c>
      <c r="J9" s="404" t="s">
        <v>1369</v>
      </c>
      <c r="K9" s="404" t="s">
        <v>35</v>
      </c>
      <c r="L9" s="404" t="s">
        <v>1369</v>
      </c>
      <c r="M9" s="404" t="s">
        <v>35</v>
      </c>
      <c r="N9" s="404" t="s">
        <v>1369</v>
      </c>
      <c r="O9" s="404" t="s">
        <v>35</v>
      </c>
      <c r="P9" s="404" t="s">
        <v>1369</v>
      </c>
      <c r="Q9" s="404" t="s">
        <v>35</v>
      </c>
      <c r="R9" s="738"/>
      <c r="S9" s="738"/>
      <c r="T9" s="738"/>
      <c r="U9" s="735"/>
    </row>
    <row r="10" spans="1:44" ht="15.75" x14ac:dyDescent="0.25">
      <c r="A10" s="454"/>
      <c r="B10" s="455"/>
      <c r="C10" s="407"/>
      <c r="D10" s="407"/>
      <c r="E10" s="407"/>
      <c r="F10" s="408"/>
      <c r="G10" s="407"/>
      <c r="H10" s="409"/>
      <c r="I10" s="409"/>
      <c r="J10" s="409"/>
      <c r="K10" s="409"/>
      <c r="L10" s="409"/>
      <c r="M10" s="409"/>
      <c r="N10" s="409"/>
      <c r="O10" s="409"/>
      <c r="P10" s="409"/>
      <c r="Q10" s="409"/>
      <c r="R10" s="410"/>
      <c r="S10" s="410"/>
      <c r="T10" s="410"/>
      <c r="U10" s="411"/>
    </row>
    <row r="11" spans="1:44" s="453" customFormat="1" ht="15.75" x14ac:dyDescent="0.25">
      <c r="A11" s="755" t="s">
        <v>1682</v>
      </c>
      <c r="B11" s="797" t="s">
        <v>1686</v>
      </c>
      <c r="C11" s="448"/>
      <c r="D11" s="448"/>
      <c r="E11" s="448"/>
      <c r="F11" s="449"/>
      <c r="G11" s="448"/>
      <c r="H11" s="450"/>
      <c r="I11" s="450"/>
      <c r="J11" s="450"/>
      <c r="K11" s="450"/>
      <c r="L11" s="450"/>
      <c r="M11" s="450"/>
      <c r="N11" s="450"/>
      <c r="O11" s="450"/>
      <c r="P11" s="450"/>
      <c r="Q11" s="450"/>
      <c r="R11" s="451"/>
      <c r="S11" s="451"/>
      <c r="T11" s="451"/>
      <c r="U11" s="452"/>
    </row>
    <row r="12" spans="1:44" s="453" customFormat="1" ht="15.75" x14ac:dyDescent="0.25">
      <c r="A12" s="755"/>
      <c r="B12" s="798"/>
      <c r="C12" s="448"/>
      <c r="D12" s="448"/>
      <c r="E12" s="448"/>
      <c r="F12" s="449"/>
      <c r="G12" s="448"/>
      <c r="H12" s="450"/>
      <c r="I12" s="450"/>
      <c r="J12" s="450"/>
      <c r="K12" s="450"/>
      <c r="L12" s="450"/>
      <c r="M12" s="450"/>
      <c r="N12" s="450"/>
      <c r="O12" s="450"/>
      <c r="P12" s="450"/>
      <c r="Q12" s="450"/>
      <c r="R12" s="451"/>
      <c r="S12" s="451"/>
      <c r="T12" s="451"/>
      <c r="U12" s="452"/>
    </row>
    <row r="13" spans="1:44" s="453" customFormat="1" ht="15.75" x14ac:dyDescent="0.25">
      <c r="A13" s="755"/>
      <c r="B13" s="798"/>
      <c r="C13" s="448"/>
      <c r="D13" s="448"/>
      <c r="E13" s="448"/>
      <c r="F13" s="449"/>
      <c r="G13" s="448"/>
      <c r="H13" s="450"/>
      <c r="I13" s="450"/>
      <c r="J13" s="450"/>
      <c r="K13" s="450"/>
      <c r="L13" s="450"/>
      <c r="M13" s="450"/>
      <c r="N13" s="450"/>
      <c r="O13" s="450"/>
      <c r="P13" s="450"/>
      <c r="Q13" s="450"/>
      <c r="R13" s="451"/>
      <c r="S13" s="451"/>
      <c r="T13" s="451"/>
      <c r="U13" s="452"/>
    </row>
    <row r="14" spans="1:44" s="453" customFormat="1" ht="15.75" x14ac:dyDescent="0.25">
      <c r="A14" s="755"/>
      <c r="B14" s="798"/>
      <c r="C14" s="448"/>
      <c r="D14" s="448"/>
      <c r="E14" s="448"/>
      <c r="F14" s="449"/>
      <c r="G14" s="448"/>
      <c r="H14" s="450"/>
      <c r="I14" s="450"/>
      <c r="J14" s="450"/>
      <c r="K14" s="450"/>
      <c r="L14" s="450"/>
      <c r="M14" s="450"/>
      <c r="N14" s="450"/>
      <c r="O14" s="450"/>
      <c r="P14" s="450"/>
      <c r="Q14" s="450"/>
      <c r="R14" s="451"/>
      <c r="S14" s="451"/>
      <c r="T14" s="451"/>
      <c r="U14" s="452"/>
    </row>
    <row r="15" spans="1:44" s="453" customFormat="1" ht="15.75" x14ac:dyDescent="0.25">
      <c r="A15" s="755"/>
      <c r="B15" s="798"/>
      <c r="C15" s="448"/>
      <c r="D15" s="448"/>
      <c r="E15" s="448"/>
      <c r="F15" s="449"/>
      <c r="G15" s="448"/>
      <c r="H15" s="450"/>
      <c r="I15" s="450"/>
      <c r="J15" s="450"/>
      <c r="K15" s="450"/>
      <c r="L15" s="450"/>
      <c r="M15" s="450"/>
      <c r="N15" s="450"/>
      <c r="O15" s="450"/>
      <c r="P15" s="450"/>
      <c r="Q15" s="450"/>
      <c r="R15" s="451"/>
      <c r="S15" s="451"/>
      <c r="T15" s="451"/>
      <c r="U15" s="452"/>
    </row>
    <row r="16" spans="1:44" s="453" customFormat="1" ht="15.75" x14ac:dyDescent="0.25">
      <c r="A16" s="755"/>
      <c r="B16" s="798"/>
      <c r="C16" s="448"/>
      <c r="D16" s="448"/>
      <c r="E16" s="448"/>
      <c r="F16" s="449"/>
      <c r="G16" s="448"/>
      <c r="H16" s="450"/>
      <c r="I16" s="450"/>
      <c r="J16" s="450"/>
      <c r="K16" s="450"/>
      <c r="L16" s="450"/>
      <c r="M16" s="450"/>
      <c r="N16" s="450"/>
      <c r="O16" s="450"/>
      <c r="P16" s="450"/>
      <c r="Q16" s="450"/>
      <c r="R16" s="451"/>
      <c r="S16" s="451"/>
      <c r="T16" s="451"/>
      <c r="U16" s="452"/>
    </row>
    <row r="17" spans="1:21" s="453" customFormat="1" ht="15.75" hidden="1" x14ac:dyDescent="0.25">
      <c r="A17" s="755"/>
      <c r="B17" s="799"/>
      <c r="C17" s="448"/>
      <c r="D17" s="448"/>
      <c r="E17" s="448"/>
      <c r="F17" s="449"/>
      <c r="G17" s="448"/>
      <c r="H17" s="450"/>
      <c r="I17" s="450"/>
      <c r="J17" s="450"/>
      <c r="K17" s="450"/>
      <c r="L17" s="450"/>
      <c r="M17" s="450"/>
      <c r="N17" s="450"/>
      <c r="O17" s="450"/>
      <c r="P17" s="450"/>
      <c r="Q17" s="450"/>
      <c r="R17" s="451"/>
      <c r="S17" s="451"/>
      <c r="T17" s="451"/>
      <c r="U17" s="452"/>
    </row>
    <row r="18" spans="1:21" ht="15.75" customHeight="1" x14ac:dyDescent="0.25">
      <c r="A18" s="755"/>
      <c r="B18" s="749" t="s">
        <v>1687</v>
      </c>
      <c r="C18" s="444"/>
      <c r="D18" s="444"/>
      <c r="E18" s="444"/>
      <c r="F18" s="444"/>
      <c r="G18" s="338"/>
      <c r="H18" s="445"/>
      <c r="I18" s="446"/>
      <c r="J18" s="445"/>
      <c r="K18" s="446"/>
      <c r="L18" s="445"/>
      <c r="M18" s="446"/>
      <c r="N18" s="445"/>
      <c r="O18" s="446"/>
      <c r="P18" s="373">
        <f t="shared" ref="P18:Q22" si="0">H18+J18+L18+N18</f>
        <v>0</v>
      </c>
      <c r="Q18" s="371">
        <f t="shared" si="0"/>
        <v>0</v>
      </c>
      <c r="R18" s="338"/>
      <c r="S18" s="338"/>
      <c r="T18" s="338"/>
      <c r="U18" s="338"/>
    </row>
    <row r="19" spans="1:21" ht="15.75" x14ac:dyDescent="0.25">
      <c r="A19" s="755"/>
      <c r="B19" s="750"/>
      <c r="C19" s="444"/>
      <c r="D19" s="444"/>
      <c r="E19" s="444"/>
      <c r="F19" s="444"/>
      <c r="G19" s="338"/>
      <c r="H19" s="445"/>
      <c r="I19" s="446"/>
      <c r="J19" s="445"/>
      <c r="K19" s="446"/>
      <c r="L19" s="445"/>
      <c r="M19" s="446"/>
      <c r="N19" s="445"/>
      <c r="O19" s="446"/>
      <c r="P19" s="373">
        <f t="shared" si="0"/>
        <v>0</v>
      </c>
      <c r="Q19" s="371">
        <f t="shared" si="0"/>
        <v>0</v>
      </c>
      <c r="R19" s="338"/>
      <c r="S19" s="338"/>
      <c r="T19" s="338"/>
      <c r="U19" s="338"/>
    </row>
    <row r="20" spans="1:21" ht="15.75" x14ac:dyDescent="0.25">
      <c r="A20" s="755"/>
      <c r="B20" s="750"/>
      <c r="C20" s="444"/>
      <c r="D20" s="444"/>
      <c r="E20" s="444"/>
      <c r="F20" s="444"/>
      <c r="G20" s="338"/>
      <c r="H20" s="445"/>
      <c r="I20" s="446"/>
      <c r="J20" s="445"/>
      <c r="K20" s="446"/>
      <c r="L20" s="445"/>
      <c r="M20" s="446"/>
      <c r="N20" s="445"/>
      <c r="O20" s="446"/>
      <c r="P20" s="373">
        <f t="shared" si="0"/>
        <v>0</v>
      </c>
      <c r="Q20" s="371">
        <f t="shared" si="0"/>
        <v>0</v>
      </c>
      <c r="R20" s="338"/>
      <c r="S20" s="338"/>
      <c r="T20" s="338"/>
      <c r="U20" s="338"/>
    </row>
    <row r="21" spans="1:21" ht="15.75" x14ac:dyDescent="0.25">
      <c r="A21" s="755"/>
      <c r="B21" s="750"/>
      <c r="C21" s="444"/>
      <c r="D21" s="444"/>
      <c r="E21" s="444"/>
      <c r="F21" s="444"/>
      <c r="G21" s="338"/>
      <c r="H21" s="445"/>
      <c r="I21" s="446"/>
      <c r="J21" s="445"/>
      <c r="K21" s="446"/>
      <c r="L21" s="445"/>
      <c r="M21" s="446"/>
      <c r="N21" s="445"/>
      <c r="O21" s="446"/>
      <c r="P21" s="373">
        <f t="shared" si="0"/>
        <v>0</v>
      </c>
      <c r="Q21" s="371">
        <f t="shared" si="0"/>
        <v>0</v>
      </c>
      <c r="R21" s="338"/>
      <c r="S21" s="338"/>
      <c r="T21" s="338"/>
      <c r="U21" s="338"/>
    </row>
    <row r="22" spans="1:21" ht="15.75" x14ac:dyDescent="0.25">
      <c r="A22" s="755"/>
      <c r="B22" s="749" t="s">
        <v>1688</v>
      </c>
      <c r="C22" s="444"/>
      <c r="D22" s="444"/>
      <c r="E22" s="444"/>
      <c r="F22" s="444"/>
      <c r="G22" s="338"/>
      <c r="H22" s="445"/>
      <c r="I22" s="446"/>
      <c r="J22" s="445"/>
      <c r="K22" s="446"/>
      <c r="L22" s="445"/>
      <c r="M22" s="446"/>
      <c r="N22" s="445"/>
      <c r="O22" s="446"/>
      <c r="P22" s="373">
        <f t="shared" si="0"/>
        <v>0</v>
      </c>
      <c r="Q22" s="371">
        <f t="shared" si="0"/>
        <v>0</v>
      </c>
      <c r="R22" s="338"/>
      <c r="S22" s="338"/>
      <c r="T22" s="338"/>
      <c r="U22" s="338"/>
    </row>
    <row r="23" spans="1:21" ht="15.75" x14ac:dyDescent="0.25">
      <c r="A23" s="755"/>
      <c r="B23" s="750"/>
      <c r="C23" s="444"/>
      <c r="D23" s="444"/>
      <c r="E23" s="444"/>
      <c r="F23" s="444"/>
      <c r="G23" s="338"/>
      <c r="H23" s="445"/>
      <c r="I23" s="446"/>
      <c r="J23" s="445"/>
      <c r="K23" s="446"/>
      <c r="L23" s="445"/>
      <c r="M23" s="446"/>
      <c r="N23" s="445"/>
      <c r="O23" s="446"/>
      <c r="P23" s="373">
        <f t="shared" ref="P23:P72" si="1">H23+J23+L23+N23</f>
        <v>0</v>
      </c>
      <c r="Q23" s="371">
        <f t="shared" ref="Q23:Q72" si="2">I23+K23+M23+O23</f>
        <v>0</v>
      </c>
      <c r="R23" s="338"/>
      <c r="S23" s="338"/>
      <c r="T23" s="338"/>
      <c r="U23" s="338"/>
    </row>
    <row r="24" spans="1:21" ht="15.75" x14ac:dyDescent="0.25">
      <c r="A24" s="755"/>
      <c r="B24" s="750"/>
      <c r="C24" s="444"/>
      <c r="D24" s="444"/>
      <c r="E24" s="444"/>
      <c r="F24" s="444"/>
      <c r="G24" s="338"/>
      <c r="H24" s="445"/>
      <c r="I24" s="446"/>
      <c r="J24" s="445"/>
      <c r="K24" s="446"/>
      <c r="L24" s="445"/>
      <c r="M24" s="446"/>
      <c r="N24" s="445"/>
      <c r="O24" s="446"/>
      <c r="P24" s="373">
        <f t="shared" si="1"/>
        <v>0</v>
      </c>
      <c r="Q24" s="371">
        <f t="shared" si="2"/>
        <v>0</v>
      </c>
      <c r="R24" s="338"/>
      <c r="S24" s="338"/>
      <c r="T24" s="338"/>
      <c r="U24" s="338"/>
    </row>
    <row r="25" spans="1:21" ht="15.75" x14ac:dyDescent="0.25">
      <c r="A25" s="755"/>
      <c r="B25" s="751"/>
      <c r="C25" s="444"/>
      <c r="D25" s="444"/>
      <c r="E25" s="444"/>
      <c r="F25" s="444"/>
      <c r="G25" s="338"/>
      <c r="H25" s="445"/>
      <c r="I25" s="446"/>
      <c r="J25" s="445"/>
      <c r="K25" s="446"/>
      <c r="L25" s="445"/>
      <c r="M25" s="446"/>
      <c r="N25" s="445"/>
      <c r="O25" s="446"/>
      <c r="P25" s="373">
        <f t="shared" si="1"/>
        <v>0</v>
      </c>
      <c r="Q25" s="371">
        <f t="shared" si="2"/>
        <v>0</v>
      </c>
      <c r="R25" s="338"/>
      <c r="S25" s="338"/>
      <c r="T25" s="338"/>
      <c r="U25" s="338"/>
    </row>
    <row r="26" spans="1:21" ht="15.75" x14ac:dyDescent="0.25">
      <c r="A26" s="755"/>
      <c r="B26" s="749" t="s">
        <v>1689</v>
      </c>
      <c r="C26" s="444"/>
      <c r="D26" s="444"/>
      <c r="E26" s="444"/>
      <c r="F26" s="444"/>
      <c r="G26" s="338"/>
      <c r="H26" s="445"/>
      <c r="I26" s="446"/>
      <c r="J26" s="445"/>
      <c r="K26" s="446"/>
      <c r="L26" s="445"/>
      <c r="M26" s="446"/>
      <c r="N26" s="445"/>
      <c r="O26" s="446"/>
      <c r="P26" s="373">
        <f t="shared" si="1"/>
        <v>0</v>
      </c>
      <c r="Q26" s="371">
        <f t="shared" si="2"/>
        <v>0</v>
      </c>
      <c r="R26" s="338"/>
      <c r="S26" s="338"/>
      <c r="T26" s="338"/>
      <c r="U26" s="338"/>
    </row>
    <row r="27" spans="1:21" ht="15.75" x14ac:dyDescent="0.25">
      <c r="A27" s="755"/>
      <c r="B27" s="750"/>
      <c r="C27" s="444"/>
      <c r="D27" s="444"/>
      <c r="E27" s="444"/>
      <c r="F27" s="444"/>
      <c r="G27" s="338"/>
      <c r="H27" s="445"/>
      <c r="I27" s="446"/>
      <c r="J27" s="445"/>
      <c r="K27" s="446"/>
      <c r="L27" s="445"/>
      <c r="M27" s="446"/>
      <c r="N27" s="445"/>
      <c r="O27" s="446"/>
      <c r="P27" s="373">
        <f t="shared" si="1"/>
        <v>0</v>
      </c>
      <c r="Q27" s="371">
        <f t="shared" si="2"/>
        <v>0</v>
      </c>
      <c r="R27" s="338"/>
      <c r="S27" s="338"/>
      <c r="T27" s="338"/>
      <c r="U27" s="338"/>
    </row>
    <row r="28" spans="1:21" ht="15.75" x14ac:dyDescent="0.25">
      <c r="A28" s="755"/>
      <c r="B28" s="750"/>
      <c r="C28" s="444"/>
      <c r="D28" s="444"/>
      <c r="E28" s="444"/>
      <c r="F28" s="444"/>
      <c r="G28" s="338"/>
      <c r="H28" s="445"/>
      <c r="I28" s="446"/>
      <c r="J28" s="445"/>
      <c r="K28" s="446"/>
      <c r="L28" s="445"/>
      <c r="M28" s="446"/>
      <c r="N28" s="445"/>
      <c r="O28" s="446"/>
      <c r="P28" s="373">
        <f t="shared" si="1"/>
        <v>0</v>
      </c>
      <c r="Q28" s="371">
        <f t="shared" si="2"/>
        <v>0</v>
      </c>
      <c r="R28" s="338"/>
      <c r="S28" s="338"/>
      <c r="T28" s="338"/>
      <c r="U28" s="338"/>
    </row>
    <row r="29" spans="1:21" ht="15.75" x14ac:dyDescent="0.25">
      <c r="A29" s="755"/>
      <c r="B29" s="751"/>
      <c r="C29" s="444"/>
      <c r="D29" s="444"/>
      <c r="E29" s="444"/>
      <c r="F29" s="444"/>
      <c r="G29" s="338"/>
      <c r="H29" s="445"/>
      <c r="I29" s="446"/>
      <c r="J29" s="445"/>
      <c r="K29" s="446"/>
      <c r="L29" s="445"/>
      <c r="M29" s="446"/>
      <c r="N29" s="445"/>
      <c r="O29" s="446"/>
      <c r="P29" s="373">
        <f t="shared" si="1"/>
        <v>0</v>
      </c>
      <c r="Q29" s="371">
        <f t="shared" si="2"/>
        <v>0</v>
      </c>
      <c r="R29" s="338"/>
      <c r="S29" s="338"/>
      <c r="T29" s="338"/>
      <c r="U29" s="338"/>
    </row>
    <row r="30" spans="1:21" ht="15.75" x14ac:dyDescent="0.25">
      <c r="A30" s="755"/>
      <c r="B30" s="794" t="s">
        <v>1690</v>
      </c>
      <c r="C30" s="444"/>
      <c r="D30" s="444"/>
      <c r="E30" s="444"/>
      <c r="F30" s="444"/>
      <c r="G30" s="338"/>
      <c r="H30" s="445"/>
      <c r="I30" s="446"/>
      <c r="J30" s="445"/>
      <c r="K30" s="446"/>
      <c r="L30" s="445"/>
      <c r="M30" s="446"/>
      <c r="N30" s="445"/>
      <c r="O30" s="446"/>
      <c r="P30" s="373">
        <f t="shared" si="1"/>
        <v>0</v>
      </c>
      <c r="Q30" s="371">
        <f t="shared" si="2"/>
        <v>0</v>
      </c>
      <c r="R30" s="338"/>
      <c r="S30" s="338"/>
      <c r="T30" s="338"/>
      <c r="U30" s="338"/>
    </row>
    <row r="31" spans="1:21" ht="15.75" x14ac:dyDescent="0.25">
      <c r="A31" s="755"/>
      <c r="B31" s="794"/>
      <c r="C31" s="444"/>
      <c r="D31" s="444"/>
      <c r="E31" s="444"/>
      <c r="F31" s="444"/>
      <c r="G31" s="338"/>
      <c r="H31" s="445"/>
      <c r="I31" s="446"/>
      <c r="J31" s="445"/>
      <c r="K31" s="446"/>
      <c r="L31" s="445"/>
      <c r="M31" s="446"/>
      <c r="N31" s="445"/>
      <c r="O31" s="446"/>
      <c r="P31" s="373">
        <f t="shared" si="1"/>
        <v>0</v>
      </c>
      <c r="Q31" s="371">
        <f t="shared" si="2"/>
        <v>0</v>
      </c>
      <c r="R31" s="338"/>
      <c r="S31" s="338"/>
      <c r="T31" s="338"/>
      <c r="U31" s="338"/>
    </row>
    <row r="32" spans="1:21" ht="15.75" x14ac:dyDescent="0.25">
      <c r="A32" s="755"/>
      <c r="B32" s="794"/>
      <c r="C32" s="444"/>
      <c r="D32" s="444"/>
      <c r="E32" s="444"/>
      <c r="F32" s="444"/>
      <c r="G32" s="338"/>
      <c r="H32" s="445"/>
      <c r="I32" s="446"/>
      <c r="J32" s="445"/>
      <c r="K32" s="446"/>
      <c r="L32" s="445"/>
      <c r="M32" s="446"/>
      <c r="N32" s="445"/>
      <c r="O32" s="446"/>
      <c r="P32" s="373">
        <f t="shared" si="1"/>
        <v>0</v>
      </c>
      <c r="Q32" s="371">
        <f t="shared" si="2"/>
        <v>0</v>
      </c>
      <c r="R32" s="338"/>
      <c r="S32" s="338"/>
      <c r="T32" s="338"/>
      <c r="U32" s="338"/>
    </row>
    <row r="33" spans="1:21" ht="15.75" x14ac:dyDescent="0.25">
      <c r="A33" s="755"/>
      <c r="B33" s="794"/>
      <c r="C33" s="444"/>
      <c r="D33" s="444"/>
      <c r="E33" s="444"/>
      <c r="F33" s="444"/>
      <c r="G33" s="338"/>
      <c r="H33" s="445"/>
      <c r="I33" s="446"/>
      <c r="J33" s="445"/>
      <c r="K33" s="446"/>
      <c r="L33" s="445"/>
      <c r="M33" s="446"/>
      <c r="N33" s="445"/>
      <c r="O33" s="446"/>
      <c r="P33" s="373">
        <f t="shared" si="1"/>
        <v>0</v>
      </c>
      <c r="Q33" s="371">
        <f t="shared" si="2"/>
        <v>0</v>
      </c>
      <c r="R33" s="338"/>
      <c r="S33" s="338"/>
      <c r="T33" s="338"/>
      <c r="U33" s="338"/>
    </row>
    <row r="34" spans="1:21" ht="15.75" x14ac:dyDescent="0.25">
      <c r="A34" s="755"/>
      <c r="B34" s="794" t="s">
        <v>1691</v>
      </c>
      <c r="C34" s="444"/>
      <c r="D34" s="444"/>
      <c r="E34" s="444"/>
      <c r="F34" s="444"/>
      <c r="G34" s="338"/>
      <c r="H34" s="445"/>
      <c r="I34" s="446"/>
      <c r="J34" s="445"/>
      <c r="K34" s="446"/>
      <c r="L34" s="445"/>
      <c r="M34" s="446"/>
      <c r="N34" s="445"/>
      <c r="O34" s="446"/>
      <c r="P34" s="373">
        <f t="shared" si="1"/>
        <v>0</v>
      </c>
      <c r="Q34" s="371">
        <f t="shared" si="2"/>
        <v>0</v>
      </c>
      <c r="R34" s="338"/>
      <c r="S34" s="338"/>
      <c r="T34" s="338"/>
      <c r="U34" s="338"/>
    </row>
    <row r="35" spans="1:21" ht="15.75" x14ac:dyDescent="0.25">
      <c r="A35" s="755"/>
      <c r="B35" s="794"/>
      <c r="C35" s="444"/>
      <c r="D35" s="444"/>
      <c r="E35" s="444"/>
      <c r="F35" s="444"/>
      <c r="G35" s="338"/>
      <c r="H35" s="445"/>
      <c r="I35" s="446"/>
      <c r="J35" s="445"/>
      <c r="K35" s="446"/>
      <c r="L35" s="445"/>
      <c r="M35" s="446"/>
      <c r="N35" s="445"/>
      <c r="O35" s="446"/>
      <c r="P35" s="373">
        <f t="shared" si="1"/>
        <v>0</v>
      </c>
      <c r="Q35" s="371">
        <f t="shared" si="2"/>
        <v>0</v>
      </c>
      <c r="R35" s="338"/>
      <c r="S35" s="338"/>
      <c r="T35" s="338"/>
      <c r="U35" s="338"/>
    </row>
    <row r="36" spans="1:21" ht="15.75" x14ac:dyDescent="0.25">
      <c r="A36" s="755"/>
      <c r="B36" s="794"/>
      <c r="C36" s="444"/>
      <c r="D36" s="444"/>
      <c r="E36" s="444"/>
      <c r="F36" s="444"/>
      <c r="G36" s="338"/>
      <c r="H36" s="445"/>
      <c r="I36" s="446"/>
      <c r="J36" s="445"/>
      <c r="K36" s="446"/>
      <c r="L36" s="445"/>
      <c r="M36" s="446"/>
      <c r="N36" s="445"/>
      <c r="O36" s="446"/>
      <c r="P36" s="373">
        <f t="shared" si="1"/>
        <v>0</v>
      </c>
      <c r="Q36" s="371">
        <f t="shared" si="2"/>
        <v>0</v>
      </c>
      <c r="R36" s="338"/>
      <c r="S36" s="338"/>
      <c r="T36" s="338"/>
      <c r="U36" s="338"/>
    </row>
    <row r="37" spans="1:21" ht="15.75" x14ac:dyDescent="0.25">
      <c r="A37" s="796"/>
      <c r="B37" s="794"/>
      <c r="C37" s="444"/>
      <c r="D37" s="444"/>
      <c r="E37" s="444"/>
      <c r="F37" s="444"/>
      <c r="G37" s="338"/>
      <c r="H37" s="445"/>
      <c r="I37" s="446"/>
      <c r="J37" s="445"/>
      <c r="K37" s="446"/>
      <c r="L37" s="445"/>
      <c r="M37" s="446"/>
      <c r="N37" s="445"/>
      <c r="O37" s="446"/>
      <c r="P37" s="373">
        <f t="shared" si="1"/>
        <v>0</v>
      </c>
      <c r="Q37" s="371">
        <f t="shared" si="2"/>
        <v>0</v>
      </c>
      <c r="R37" s="338"/>
      <c r="S37" s="338"/>
      <c r="T37" s="338"/>
      <c r="U37" s="338"/>
    </row>
    <row r="38" spans="1:21" ht="15.75" customHeight="1" x14ac:dyDescent="0.25">
      <c r="A38" s="794" t="s">
        <v>1683</v>
      </c>
      <c r="B38" s="749" t="s">
        <v>1692</v>
      </c>
      <c r="C38" s="444"/>
      <c r="D38" s="444"/>
      <c r="E38" s="444"/>
      <c r="F38" s="444"/>
      <c r="G38" s="338"/>
      <c r="H38" s="445"/>
      <c r="I38" s="446"/>
      <c r="J38" s="445"/>
      <c r="K38" s="446"/>
      <c r="L38" s="445"/>
      <c r="M38" s="446"/>
      <c r="N38" s="445"/>
      <c r="O38" s="446"/>
      <c r="P38" s="373">
        <f t="shared" si="1"/>
        <v>0</v>
      </c>
      <c r="Q38" s="371">
        <f t="shared" si="2"/>
        <v>0</v>
      </c>
      <c r="R38" s="338"/>
      <c r="S38" s="338"/>
      <c r="T38" s="338"/>
      <c r="U38" s="338"/>
    </row>
    <row r="39" spans="1:21" ht="15.75" x14ac:dyDescent="0.25">
      <c r="A39" s="794"/>
      <c r="B39" s="750"/>
      <c r="C39" s="444"/>
      <c r="D39" s="444"/>
      <c r="E39" s="444"/>
      <c r="F39" s="444"/>
      <c r="G39" s="338"/>
      <c r="H39" s="445"/>
      <c r="I39" s="446"/>
      <c r="J39" s="445"/>
      <c r="K39" s="446"/>
      <c r="L39" s="445"/>
      <c r="M39" s="446"/>
      <c r="N39" s="445"/>
      <c r="O39" s="446"/>
      <c r="P39" s="373">
        <f t="shared" si="1"/>
        <v>0</v>
      </c>
      <c r="Q39" s="371">
        <f t="shared" si="2"/>
        <v>0</v>
      </c>
      <c r="R39" s="338"/>
      <c r="S39" s="338"/>
      <c r="T39" s="338"/>
      <c r="U39" s="338"/>
    </row>
    <row r="40" spans="1:21" ht="15.75" x14ac:dyDescent="0.25">
      <c r="A40" s="794"/>
      <c r="B40" s="750"/>
      <c r="C40" s="444"/>
      <c r="D40" s="444"/>
      <c r="E40" s="444"/>
      <c r="F40" s="444"/>
      <c r="G40" s="338"/>
      <c r="H40" s="445"/>
      <c r="I40" s="446"/>
      <c r="J40" s="445"/>
      <c r="K40" s="446"/>
      <c r="L40" s="445"/>
      <c r="M40" s="446"/>
      <c r="N40" s="445"/>
      <c r="O40" s="446"/>
      <c r="P40" s="373">
        <f t="shared" si="1"/>
        <v>0</v>
      </c>
      <c r="Q40" s="371">
        <f t="shared" si="2"/>
        <v>0</v>
      </c>
      <c r="R40" s="338"/>
      <c r="S40" s="338"/>
      <c r="T40" s="338"/>
      <c r="U40" s="338"/>
    </row>
    <row r="41" spans="1:21" ht="15.75" x14ac:dyDescent="0.25">
      <c r="A41" s="794"/>
      <c r="B41" s="751"/>
      <c r="C41" s="444"/>
      <c r="D41" s="444"/>
      <c r="E41" s="444"/>
      <c r="F41" s="444"/>
      <c r="G41" s="338"/>
      <c r="H41" s="445"/>
      <c r="I41" s="446"/>
      <c r="J41" s="445"/>
      <c r="K41" s="446"/>
      <c r="L41" s="445"/>
      <c r="M41" s="446"/>
      <c r="N41" s="445"/>
      <c r="O41" s="446"/>
      <c r="P41" s="373">
        <f t="shared" si="1"/>
        <v>0</v>
      </c>
      <c r="Q41" s="371">
        <f t="shared" si="2"/>
        <v>0</v>
      </c>
      <c r="R41" s="338"/>
      <c r="S41" s="338"/>
      <c r="T41" s="338"/>
      <c r="U41" s="338"/>
    </row>
    <row r="42" spans="1:21" ht="15.75" x14ac:dyDescent="0.25">
      <c r="A42" s="794"/>
      <c r="B42" s="749" t="s">
        <v>1693</v>
      </c>
      <c r="C42" s="444"/>
      <c r="D42" s="444"/>
      <c r="E42" s="444"/>
      <c r="F42" s="444"/>
      <c r="G42" s="338"/>
      <c r="H42" s="445"/>
      <c r="I42" s="446"/>
      <c r="J42" s="445"/>
      <c r="K42" s="446"/>
      <c r="L42" s="445"/>
      <c r="M42" s="446"/>
      <c r="N42" s="445"/>
      <c r="O42" s="446"/>
      <c r="P42" s="373">
        <f t="shared" si="1"/>
        <v>0</v>
      </c>
      <c r="Q42" s="371">
        <f t="shared" si="2"/>
        <v>0</v>
      </c>
      <c r="R42" s="338"/>
      <c r="S42" s="338"/>
      <c r="T42" s="338"/>
      <c r="U42" s="338"/>
    </row>
    <row r="43" spans="1:21" ht="15.75" x14ac:dyDescent="0.25">
      <c r="A43" s="794"/>
      <c r="B43" s="750"/>
      <c r="C43" s="444"/>
      <c r="D43" s="444"/>
      <c r="E43" s="444"/>
      <c r="F43" s="444"/>
      <c r="G43" s="338"/>
      <c r="H43" s="445"/>
      <c r="I43" s="446"/>
      <c r="J43" s="445"/>
      <c r="K43" s="446"/>
      <c r="L43" s="445"/>
      <c r="M43" s="446"/>
      <c r="N43" s="445"/>
      <c r="O43" s="446"/>
      <c r="P43" s="373">
        <f t="shared" si="1"/>
        <v>0</v>
      </c>
      <c r="Q43" s="371">
        <f t="shared" si="2"/>
        <v>0</v>
      </c>
      <c r="R43" s="338"/>
      <c r="S43" s="338"/>
      <c r="T43" s="338"/>
      <c r="U43" s="338"/>
    </row>
    <row r="44" spans="1:21" ht="15.75" x14ac:dyDescent="0.25">
      <c r="A44" s="794"/>
      <c r="B44" s="750"/>
      <c r="C44" s="444"/>
      <c r="D44" s="444"/>
      <c r="E44" s="444"/>
      <c r="F44" s="444"/>
      <c r="G44" s="338"/>
      <c r="H44" s="445"/>
      <c r="I44" s="446"/>
      <c r="J44" s="445"/>
      <c r="K44" s="446"/>
      <c r="L44" s="445"/>
      <c r="M44" s="446"/>
      <c r="N44" s="445"/>
      <c r="O44" s="446"/>
      <c r="P44" s="373">
        <f t="shared" si="1"/>
        <v>0</v>
      </c>
      <c r="Q44" s="371">
        <f t="shared" si="2"/>
        <v>0</v>
      </c>
      <c r="R44" s="338"/>
      <c r="S44" s="338"/>
      <c r="T44" s="338"/>
      <c r="U44" s="338"/>
    </row>
    <row r="45" spans="1:21" ht="15.75" x14ac:dyDescent="0.25">
      <c r="A45" s="794"/>
      <c r="B45" s="751"/>
      <c r="C45" s="444"/>
      <c r="D45" s="444"/>
      <c r="E45" s="444"/>
      <c r="F45" s="444"/>
      <c r="G45" s="338"/>
      <c r="H45" s="445"/>
      <c r="I45" s="446"/>
      <c r="J45" s="445"/>
      <c r="K45" s="446"/>
      <c r="L45" s="445"/>
      <c r="M45" s="446"/>
      <c r="N45" s="445"/>
      <c r="O45" s="446"/>
      <c r="P45" s="373">
        <f t="shared" si="1"/>
        <v>0</v>
      </c>
      <c r="Q45" s="371">
        <f t="shared" si="2"/>
        <v>0</v>
      </c>
      <c r="R45" s="338"/>
      <c r="S45" s="338"/>
      <c r="T45" s="338"/>
      <c r="U45" s="338"/>
    </row>
    <row r="46" spans="1:21" ht="15.75" x14ac:dyDescent="0.25">
      <c r="A46" s="749" t="s">
        <v>1684</v>
      </c>
      <c r="B46" s="794" t="s">
        <v>1694</v>
      </c>
      <c r="C46" s="444"/>
      <c r="D46" s="444"/>
      <c r="E46" s="444"/>
      <c r="F46" s="444"/>
      <c r="G46" s="338"/>
      <c r="H46" s="445"/>
      <c r="I46" s="446"/>
      <c r="J46" s="445"/>
      <c r="K46" s="446"/>
      <c r="L46" s="445"/>
      <c r="M46" s="446"/>
      <c r="N46" s="445"/>
      <c r="O46" s="446"/>
      <c r="P46" s="373">
        <f t="shared" si="1"/>
        <v>0</v>
      </c>
      <c r="Q46" s="371">
        <f t="shared" si="2"/>
        <v>0</v>
      </c>
      <c r="R46" s="338"/>
      <c r="S46" s="338"/>
      <c r="T46" s="338"/>
      <c r="U46" s="338"/>
    </row>
    <row r="47" spans="1:21" ht="15.75" x14ac:dyDescent="0.25">
      <c r="A47" s="750"/>
      <c r="B47" s="794"/>
      <c r="C47" s="444"/>
      <c r="D47" s="444"/>
      <c r="E47" s="444"/>
      <c r="F47" s="444"/>
      <c r="G47" s="338"/>
      <c r="H47" s="445"/>
      <c r="I47" s="446"/>
      <c r="J47" s="445"/>
      <c r="K47" s="446"/>
      <c r="L47" s="445"/>
      <c r="M47" s="446"/>
      <c r="N47" s="445"/>
      <c r="O47" s="446"/>
      <c r="P47" s="373">
        <f t="shared" si="1"/>
        <v>0</v>
      </c>
      <c r="Q47" s="371">
        <f t="shared" si="2"/>
        <v>0</v>
      </c>
      <c r="R47" s="338"/>
      <c r="S47" s="338"/>
      <c r="T47" s="338"/>
      <c r="U47" s="338"/>
    </row>
    <row r="48" spans="1:21" ht="15.75" x14ac:dyDescent="0.25">
      <c r="A48" s="750"/>
      <c r="B48" s="794"/>
      <c r="C48" s="444"/>
      <c r="D48" s="444"/>
      <c r="E48" s="444"/>
      <c r="F48" s="444"/>
      <c r="G48" s="338"/>
      <c r="H48" s="445"/>
      <c r="I48" s="446"/>
      <c r="J48" s="445"/>
      <c r="K48" s="446"/>
      <c r="L48" s="445"/>
      <c r="M48" s="446"/>
      <c r="N48" s="445"/>
      <c r="O48" s="446"/>
      <c r="P48" s="373">
        <f t="shared" si="1"/>
        <v>0</v>
      </c>
      <c r="Q48" s="371">
        <f t="shared" si="2"/>
        <v>0</v>
      </c>
      <c r="R48" s="338"/>
      <c r="S48" s="338"/>
      <c r="T48" s="338"/>
      <c r="U48" s="338"/>
    </row>
    <row r="49" spans="1:21" ht="15.75" x14ac:dyDescent="0.25">
      <c r="A49" s="750"/>
      <c r="B49" s="794"/>
      <c r="C49" s="444"/>
      <c r="D49" s="444"/>
      <c r="E49" s="444"/>
      <c r="F49" s="444"/>
      <c r="G49" s="338"/>
      <c r="H49" s="445"/>
      <c r="I49" s="446"/>
      <c r="J49" s="445"/>
      <c r="K49" s="446"/>
      <c r="L49" s="445"/>
      <c r="M49" s="446"/>
      <c r="N49" s="445"/>
      <c r="O49" s="446"/>
      <c r="P49" s="373">
        <f t="shared" si="1"/>
        <v>0</v>
      </c>
      <c r="Q49" s="371">
        <f t="shared" si="2"/>
        <v>0</v>
      </c>
      <c r="R49" s="338"/>
      <c r="S49" s="338"/>
      <c r="T49" s="338"/>
      <c r="U49" s="338"/>
    </row>
    <row r="50" spans="1:21" ht="15.75" x14ac:dyDescent="0.25">
      <c r="A50" s="750"/>
      <c r="B50" s="794" t="s">
        <v>1695</v>
      </c>
      <c r="C50" s="444"/>
      <c r="D50" s="444"/>
      <c r="E50" s="444"/>
      <c r="F50" s="444"/>
      <c r="G50" s="338"/>
      <c r="H50" s="445"/>
      <c r="I50" s="446"/>
      <c r="J50" s="445"/>
      <c r="K50" s="446"/>
      <c r="L50" s="445"/>
      <c r="M50" s="446"/>
      <c r="N50" s="445"/>
      <c r="O50" s="446"/>
      <c r="P50" s="373">
        <f t="shared" si="1"/>
        <v>0</v>
      </c>
      <c r="Q50" s="371">
        <f t="shared" si="2"/>
        <v>0</v>
      </c>
      <c r="R50" s="338"/>
      <c r="S50" s="338"/>
      <c r="T50" s="338"/>
      <c r="U50" s="338"/>
    </row>
    <row r="51" spans="1:21" ht="15.75" x14ac:dyDescent="0.25">
      <c r="A51" s="750"/>
      <c r="B51" s="794"/>
      <c r="C51" s="444"/>
      <c r="D51" s="444"/>
      <c r="E51" s="444"/>
      <c r="F51" s="444"/>
      <c r="G51" s="338"/>
      <c r="H51" s="445"/>
      <c r="I51" s="446"/>
      <c r="J51" s="445"/>
      <c r="K51" s="446"/>
      <c r="L51" s="445"/>
      <c r="M51" s="446"/>
      <c r="N51" s="445"/>
      <c r="O51" s="446"/>
      <c r="P51" s="373">
        <f t="shared" si="1"/>
        <v>0</v>
      </c>
      <c r="Q51" s="371">
        <f t="shared" si="2"/>
        <v>0</v>
      </c>
      <c r="R51" s="338"/>
      <c r="S51" s="338"/>
      <c r="T51" s="338"/>
      <c r="U51" s="338"/>
    </row>
    <row r="52" spans="1:21" ht="15.75" x14ac:dyDescent="0.25">
      <c r="A52" s="750"/>
      <c r="B52" s="794"/>
      <c r="C52" s="444"/>
      <c r="D52" s="444"/>
      <c r="E52" s="444"/>
      <c r="F52" s="444"/>
      <c r="G52" s="338"/>
      <c r="H52" s="445"/>
      <c r="I52" s="446"/>
      <c r="J52" s="445"/>
      <c r="K52" s="446"/>
      <c r="L52" s="445"/>
      <c r="M52" s="446"/>
      <c r="N52" s="445"/>
      <c r="O52" s="446"/>
      <c r="P52" s="373">
        <f t="shared" si="1"/>
        <v>0</v>
      </c>
      <c r="Q52" s="371">
        <f t="shared" si="2"/>
        <v>0</v>
      </c>
      <c r="R52" s="338"/>
      <c r="S52" s="338"/>
      <c r="T52" s="338"/>
      <c r="U52" s="338"/>
    </row>
    <row r="53" spans="1:21" ht="15.75" x14ac:dyDescent="0.25">
      <c r="A53" s="750"/>
      <c r="B53" s="794"/>
      <c r="C53" s="444"/>
      <c r="D53" s="444"/>
      <c r="E53" s="444"/>
      <c r="F53" s="444"/>
      <c r="G53" s="338"/>
      <c r="H53" s="445"/>
      <c r="I53" s="446"/>
      <c r="J53" s="445"/>
      <c r="K53" s="446"/>
      <c r="L53" s="445"/>
      <c r="M53" s="446"/>
      <c r="N53" s="445"/>
      <c r="O53" s="446"/>
      <c r="P53" s="373">
        <f t="shared" si="1"/>
        <v>0</v>
      </c>
      <c r="Q53" s="371">
        <f t="shared" si="2"/>
        <v>0</v>
      </c>
      <c r="R53" s="338"/>
      <c r="S53" s="338"/>
      <c r="T53" s="338"/>
      <c r="U53" s="338"/>
    </row>
    <row r="54" spans="1:21" ht="15.75" x14ac:dyDescent="0.25">
      <c r="A54" s="750"/>
      <c r="B54" s="749" t="s">
        <v>1696</v>
      </c>
      <c r="C54" s="444"/>
      <c r="D54" s="444"/>
      <c r="E54" s="444"/>
      <c r="F54" s="444"/>
      <c r="G54" s="338"/>
      <c r="H54" s="445"/>
      <c r="I54" s="446"/>
      <c r="J54" s="445"/>
      <c r="K54" s="446"/>
      <c r="L54" s="445"/>
      <c r="M54" s="446"/>
      <c r="N54" s="445"/>
      <c r="O54" s="446"/>
      <c r="P54" s="373">
        <f t="shared" si="1"/>
        <v>0</v>
      </c>
      <c r="Q54" s="371">
        <f t="shared" si="2"/>
        <v>0</v>
      </c>
      <c r="R54" s="338"/>
      <c r="S54" s="338"/>
      <c r="T54" s="338"/>
      <c r="U54" s="338"/>
    </row>
    <row r="55" spans="1:21" ht="15.75" x14ac:dyDescent="0.25">
      <c r="A55" s="750"/>
      <c r="B55" s="750"/>
      <c r="C55" s="444"/>
      <c r="D55" s="444"/>
      <c r="E55" s="444"/>
      <c r="F55" s="444"/>
      <c r="G55" s="338"/>
      <c r="H55" s="445"/>
      <c r="I55" s="446"/>
      <c r="J55" s="445"/>
      <c r="K55" s="446"/>
      <c r="L55" s="445"/>
      <c r="M55" s="446"/>
      <c r="N55" s="445"/>
      <c r="O55" s="446"/>
      <c r="P55" s="373">
        <f t="shared" si="1"/>
        <v>0</v>
      </c>
      <c r="Q55" s="371">
        <f t="shared" si="2"/>
        <v>0</v>
      </c>
      <c r="R55" s="338"/>
      <c r="S55" s="338"/>
      <c r="T55" s="338"/>
      <c r="U55" s="338"/>
    </row>
    <row r="56" spans="1:21" ht="15.75" x14ac:dyDescent="0.25">
      <c r="A56" s="750"/>
      <c r="B56" s="750"/>
      <c r="C56" s="444"/>
      <c r="D56" s="444"/>
      <c r="E56" s="444"/>
      <c r="F56" s="444"/>
      <c r="G56" s="338"/>
      <c r="H56" s="445"/>
      <c r="I56" s="446"/>
      <c r="J56" s="445"/>
      <c r="K56" s="446"/>
      <c r="L56" s="445"/>
      <c r="M56" s="446"/>
      <c r="N56" s="445"/>
      <c r="O56" s="446"/>
      <c r="P56" s="373">
        <f t="shared" si="1"/>
        <v>0</v>
      </c>
      <c r="Q56" s="371">
        <f t="shared" si="2"/>
        <v>0</v>
      </c>
      <c r="R56" s="338"/>
      <c r="S56" s="338"/>
      <c r="T56" s="338"/>
      <c r="U56" s="338"/>
    </row>
    <row r="57" spans="1:21" ht="15.75" x14ac:dyDescent="0.25">
      <c r="A57" s="751"/>
      <c r="B57" s="751"/>
      <c r="C57" s="444"/>
      <c r="D57" s="444"/>
      <c r="E57" s="444"/>
      <c r="F57" s="444"/>
      <c r="G57" s="338"/>
      <c r="H57" s="445"/>
      <c r="I57" s="446"/>
      <c r="J57" s="445"/>
      <c r="K57" s="446"/>
      <c r="L57" s="445"/>
      <c r="M57" s="446"/>
      <c r="N57" s="445"/>
      <c r="O57" s="446"/>
      <c r="P57" s="373">
        <f t="shared" si="1"/>
        <v>0</v>
      </c>
      <c r="Q57" s="371">
        <f t="shared" si="2"/>
        <v>0</v>
      </c>
      <c r="R57" s="338"/>
      <c r="S57" s="338"/>
      <c r="T57" s="338"/>
      <c r="U57" s="338"/>
    </row>
    <row r="58" spans="1:21" ht="15.75" x14ac:dyDescent="0.25">
      <c r="A58" s="749" t="s">
        <v>1685</v>
      </c>
      <c r="B58" s="749" t="s">
        <v>1697</v>
      </c>
      <c r="C58" s="444"/>
      <c r="D58" s="444"/>
      <c r="E58" s="444"/>
      <c r="F58" s="444"/>
      <c r="G58" s="338"/>
      <c r="H58" s="445"/>
      <c r="I58" s="446"/>
      <c r="J58" s="445"/>
      <c r="K58" s="446"/>
      <c r="L58" s="445"/>
      <c r="M58" s="446"/>
      <c r="N58" s="445"/>
      <c r="O58" s="446"/>
      <c r="P58" s="373">
        <f t="shared" si="1"/>
        <v>0</v>
      </c>
      <c r="Q58" s="371">
        <f t="shared" si="2"/>
        <v>0</v>
      </c>
      <c r="R58" s="338"/>
      <c r="S58" s="338"/>
      <c r="T58" s="338"/>
      <c r="U58" s="338"/>
    </row>
    <row r="59" spans="1:21" ht="15.75" x14ac:dyDescent="0.25">
      <c r="A59" s="750"/>
      <c r="B59" s="750"/>
      <c r="C59" s="444"/>
      <c r="D59" s="444"/>
      <c r="E59" s="444"/>
      <c r="F59" s="444"/>
      <c r="G59" s="338"/>
      <c r="H59" s="445"/>
      <c r="I59" s="446"/>
      <c r="J59" s="445"/>
      <c r="K59" s="446"/>
      <c r="L59" s="445"/>
      <c r="M59" s="446"/>
      <c r="N59" s="445"/>
      <c r="O59" s="446"/>
      <c r="P59" s="373">
        <f t="shared" si="1"/>
        <v>0</v>
      </c>
      <c r="Q59" s="371">
        <f t="shared" si="2"/>
        <v>0</v>
      </c>
      <c r="R59" s="338"/>
      <c r="S59" s="338"/>
      <c r="T59" s="338"/>
      <c r="U59" s="338"/>
    </row>
    <row r="60" spans="1:21" ht="15.75" x14ac:dyDescent="0.25">
      <c r="A60" s="750"/>
      <c r="B60" s="750"/>
      <c r="C60" s="444"/>
      <c r="D60" s="444"/>
      <c r="E60" s="444"/>
      <c r="F60" s="444"/>
      <c r="G60" s="338"/>
      <c r="H60" s="445"/>
      <c r="I60" s="446"/>
      <c r="J60" s="445"/>
      <c r="K60" s="446"/>
      <c r="L60" s="445"/>
      <c r="M60" s="446"/>
      <c r="N60" s="445"/>
      <c r="O60" s="446"/>
      <c r="P60" s="373">
        <f t="shared" si="1"/>
        <v>0</v>
      </c>
      <c r="Q60" s="371">
        <f t="shared" si="2"/>
        <v>0</v>
      </c>
      <c r="R60" s="338"/>
      <c r="S60" s="338"/>
      <c r="T60" s="338"/>
      <c r="U60" s="338"/>
    </row>
    <row r="61" spans="1:21" ht="15.75" x14ac:dyDescent="0.25">
      <c r="A61" s="750"/>
      <c r="B61" s="751"/>
      <c r="C61" s="444"/>
      <c r="D61" s="444"/>
      <c r="E61" s="444"/>
      <c r="F61" s="444"/>
      <c r="G61" s="338"/>
      <c r="H61" s="445"/>
      <c r="I61" s="446"/>
      <c r="J61" s="445"/>
      <c r="K61" s="446"/>
      <c r="L61" s="445"/>
      <c r="M61" s="446"/>
      <c r="N61" s="445"/>
      <c r="O61" s="446"/>
      <c r="P61" s="373">
        <f t="shared" si="1"/>
        <v>0</v>
      </c>
      <c r="Q61" s="371">
        <f t="shared" si="2"/>
        <v>0</v>
      </c>
      <c r="R61" s="338"/>
      <c r="S61" s="338"/>
      <c r="T61" s="338"/>
      <c r="U61" s="338"/>
    </row>
    <row r="62" spans="1:21" ht="15.75" x14ac:dyDescent="0.25">
      <c r="A62" s="750"/>
      <c r="B62" s="749" t="s">
        <v>1698</v>
      </c>
      <c r="C62" s="444"/>
      <c r="D62" s="444"/>
      <c r="E62" s="444"/>
      <c r="F62" s="444"/>
      <c r="G62" s="338"/>
      <c r="H62" s="445"/>
      <c r="I62" s="446"/>
      <c r="J62" s="445"/>
      <c r="K62" s="446"/>
      <c r="L62" s="445"/>
      <c r="M62" s="446"/>
      <c r="N62" s="445"/>
      <c r="O62" s="446"/>
      <c r="P62" s="373">
        <f t="shared" si="1"/>
        <v>0</v>
      </c>
      <c r="Q62" s="371">
        <f t="shared" si="2"/>
        <v>0</v>
      </c>
      <c r="R62" s="338"/>
      <c r="S62" s="338"/>
      <c r="T62" s="338"/>
      <c r="U62" s="338"/>
    </row>
    <row r="63" spans="1:21" ht="15.75" x14ac:dyDescent="0.25">
      <c r="A63" s="750"/>
      <c r="B63" s="750"/>
      <c r="C63" s="444"/>
      <c r="D63" s="444"/>
      <c r="E63" s="444"/>
      <c r="F63" s="444"/>
      <c r="G63" s="338"/>
      <c r="H63" s="445"/>
      <c r="I63" s="446"/>
      <c r="J63" s="445"/>
      <c r="K63" s="446"/>
      <c r="L63" s="445"/>
      <c r="M63" s="446"/>
      <c r="N63" s="445"/>
      <c r="O63" s="446"/>
      <c r="P63" s="373">
        <f t="shared" si="1"/>
        <v>0</v>
      </c>
      <c r="Q63" s="371">
        <f t="shared" si="2"/>
        <v>0</v>
      </c>
      <c r="R63" s="338"/>
      <c r="S63" s="338"/>
      <c r="T63" s="338"/>
      <c r="U63" s="338"/>
    </row>
    <row r="64" spans="1:21" ht="15.75" x14ac:dyDescent="0.25">
      <c r="A64" s="750"/>
      <c r="B64" s="750"/>
      <c r="C64" s="444"/>
      <c r="D64" s="444"/>
      <c r="E64" s="444"/>
      <c r="F64" s="444"/>
      <c r="G64" s="338"/>
      <c r="H64" s="445"/>
      <c r="I64" s="446"/>
      <c r="J64" s="445"/>
      <c r="K64" s="446"/>
      <c r="L64" s="445"/>
      <c r="M64" s="446"/>
      <c r="N64" s="445"/>
      <c r="O64" s="446"/>
      <c r="P64" s="373">
        <f t="shared" si="1"/>
        <v>0</v>
      </c>
      <c r="Q64" s="371">
        <f t="shared" si="2"/>
        <v>0</v>
      </c>
      <c r="R64" s="338"/>
      <c r="S64" s="338"/>
      <c r="T64" s="338"/>
      <c r="U64" s="338"/>
    </row>
    <row r="65" spans="1:21" ht="15.75" x14ac:dyDescent="0.25">
      <c r="A65" s="750"/>
      <c r="B65" s="751"/>
      <c r="C65" s="444"/>
      <c r="D65" s="444"/>
      <c r="E65" s="444"/>
      <c r="F65" s="444"/>
      <c r="G65" s="338"/>
      <c r="H65" s="445"/>
      <c r="I65" s="446"/>
      <c r="J65" s="445"/>
      <c r="K65" s="446"/>
      <c r="L65" s="445"/>
      <c r="M65" s="446"/>
      <c r="N65" s="445"/>
      <c r="O65" s="446"/>
      <c r="P65" s="373">
        <f t="shared" si="1"/>
        <v>0</v>
      </c>
      <c r="Q65" s="371">
        <f t="shared" si="2"/>
        <v>0</v>
      </c>
      <c r="R65" s="338"/>
      <c r="S65" s="338"/>
      <c r="T65" s="338"/>
      <c r="U65" s="338"/>
    </row>
    <row r="66" spans="1:21" ht="15.75" x14ac:dyDescent="0.25">
      <c r="A66" s="750"/>
      <c r="B66" s="749" t="s">
        <v>1699</v>
      </c>
      <c r="C66" s="444"/>
      <c r="D66" s="444"/>
      <c r="E66" s="444"/>
      <c r="F66" s="444"/>
      <c r="G66" s="338"/>
      <c r="H66" s="445"/>
      <c r="I66" s="446"/>
      <c r="J66" s="445"/>
      <c r="K66" s="446"/>
      <c r="L66" s="445"/>
      <c r="M66" s="446"/>
      <c r="N66" s="445"/>
      <c r="O66" s="446"/>
      <c r="P66" s="373">
        <f t="shared" si="1"/>
        <v>0</v>
      </c>
      <c r="Q66" s="371">
        <f t="shared" si="2"/>
        <v>0</v>
      </c>
      <c r="R66" s="338"/>
      <c r="S66" s="338"/>
      <c r="T66" s="338"/>
      <c r="U66" s="338"/>
    </row>
    <row r="67" spans="1:21" ht="15.75" x14ac:dyDescent="0.25">
      <c r="A67" s="750"/>
      <c r="B67" s="750"/>
      <c r="C67" s="444"/>
      <c r="D67" s="444"/>
      <c r="E67" s="444"/>
      <c r="F67" s="444"/>
      <c r="G67" s="338"/>
      <c r="H67" s="445"/>
      <c r="I67" s="446"/>
      <c r="J67" s="445"/>
      <c r="K67" s="446"/>
      <c r="L67" s="445"/>
      <c r="M67" s="446"/>
      <c r="N67" s="445"/>
      <c r="O67" s="446"/>
      <c r="P67" s="373">
        <f t="shared" si="1"/>
        <v>0</v>
      </c>
      <c r="Q67" s="371">
        <f t="shared" si="2"/>
        <v>0</v>
      </c>
      <c r="R67" s="338"/>
      <c r="S67" s="338"/>
      <c r="T67" s="338"/>
      <c r="U67" s="338"/>
    </row>
    <row r="68" spans="1:21" ht="15.75" x14ac:dyDescent="0.25">
      <c r="A68" s="750"/>
      <c r="B68" s="750"/>
      <c r="C68" s="444"/>
      <c r="D68" s="444"/>
      <c r="E68" s="444"/>
      <c r="F68" s="444"/>
      <c r="G68" s="338"/>
      <c r="H68" s="445"/>
      <c r="I68" s="446"/>
      <c r="J68" s="445"/>
      <c r="K68" s="446"/>
      <c r="L68" s="445"/>
      <c r="M68" s="446"/>
      <c r="N68" s="445"/>
      <c r="O68" s="446"/>
      <c r="P68" s="373">
        <f t="shared" si="1"/>
        <v>0</v>
      </c>
      <c r="Q68" s="371">
        <f t="shared" si="2"/>
        <v>0</v>
      </c>
      <c r="R68" s="338"/>
      <c r="S68" s="338"/>
      <c r="T68" s="338"/>
      <c r="U68" s="338"/>
    </row>
    <row r="69" spans="1:21" ht="15.75" x14ac:dyDescent="0.25">
      <c r="A69" s="750"/>
      <c r="B69" s="751"/>
      <c r="C69" s="444"/>
      <c r="D69" s="444"/>
      <c r="E69" s="444"/>
      <c r="F69" s="444"/>
      <c r="G69" s="338"/>
      <c r="H69" s="445"/>
      <c r="I69" s="446"/>
      <c r="J69" s="445"/>
      <c r="K69" s="446"/>
      <c r="L69" s="445"/>
      <c r="M69" s="446"/>
      <c r="N69" s="445"/>
      <c r="O69" s="446"/>
      <c r="P69" s="373">
        <f t="shared" si="1"/>
        <v>0</v>
      </c>
      <c r="Q69" s="371">
        <f t="shared" si="2"/>
        <v>0</v>
      </c>
      <c r="R69" s="338"/>
      <c r="S69" s="338"/>
      <c r="T69" s="338"/>
      <c r="U69" s="338"/>
    </row>
    <row r="70" spans="1:21" ht="15.75" x14ac:dyDescent="0.25">
      <c r="A70" s="750"/>
      <c r="B70" s="749" t="s">
        <v>1700</v>
      </c>
      <c r="C70" s="444"/>
      <c r="D70" s="444"/>
      <c r="E70" s="444"/>
      <c r="F70" s="444"/>
      <c r="G70" s="338"/>
      <c r="H70" s="445"/>
      <c r="I70" s="446"/>
      <c r="J70" s="445"/>
      <c r="K70" s="446"/>
      <c r="L70" s="445"/>
      <c r="M70" s="446"/>
      <c r="N70" s="445"/>
      <c r="O70" s="446"/>
      <c r="P70" s="373">
        <f t="shared" si="1"/>
        <v>0</v>
      </c>
      <c r="Q70" s="371">
        <f t="shared" si="2"/>
        <v>0</v>
      </c>
      <c r="R70" s="338"/>
      <c r="S70" s="338"/>
      <c r="T70" s="338"/>
      <c r="U70" s="338"/>
    </row>
    <row r="71" spans="1:21" ht="15.75" x14ac:dyDescent="0.25">
      <c r="A71" s="750"/>
      <c r="B71" s="750"/>
      <c r="C71" s="444"/>
      <c r="D71" s="444"/>
      <c r="E71" s="444"/>
      <c r="F71" s="444"/>
      <c r="G71" s="338"/>
      <c r="H71" s="445"/>
      <c r="I71" s="446"/>
      <c r="J71" s="445"/>
      <c r="K71" s="446"/>
      <c r="L71" s="445"/>
      <c r="M71" s="446"/>
      <c r="N71" s="445"/>
      <c r="O71" s="446"/>
      <c r="P71" s="373">
        <f t="shared" si="1"/>
        <v>0</v>
      </c>
      <c r="Q71" s="371">
        <f t="shared" si="2"/>
        <v>0</v>
      </c>
      <c r="R71" s="338"/>
      <c r="S71" s="338"/>
      <c r="T71" s="338"/>
      <c r="U71" s="338"/>
    </row>
    <row r="72" spans="1:21" ht="15.75" x14ac:dyDescent="0.25">
      <c r="A72" s="750"/>
      <c r="B72" s="750"/>
      <c r="C72" s="444"/>
      <c r="D72" s="444"/>
      <c r="E72" s="444"/>
      <c r="F72" s="444"/>
      <c r="G72" s="338"/>
      <c r="H72" s="445"/>
      <c r="I72" s="446"/>
      <c r="J72" s="445"/>
      <c r="K72" s="446"/>
      <c r="L72" s="445"/>
      <c r="M72" s="446"/>
      <c r="N72" s="445"/>
      <c r="O72" s="446"/>
      <c r="P72" s="373">
        <f t="shared" si="1"/>
        <v>0</v>
      </c>
      <c r="Q72" s="371">
        <f t="shared" si="2"/>
        <v>0</v>
      </c>
      <c r="R72" s="338"/>
      <c r="S72" s="338"/>
      <c r="T72" s="338"/>
      <c r="U72" s="338"/>
    </row>
    <row r="73" spans="1:21" ht="15.75" x14ac:dyDescent="0.25">
      <c r="A73" s="751"/>
      <c r="B73" s="751"/>
      <c r="C73" s="444"/>
      <c r="D73" s="444"/>
      <c r="E73" s="444"/>
      <c r="F73" s="444"/>
      <c r="G73" s="338"/>
      <c r="H73" s="338"/>
      <c r="I73" s="446"/>
      <c r="J73" s="338"/>
      <c r="K73" s="446"/>
      <c r="L73" s="338"/>
      <c r="M73" s="446"/>
      <c r="N73" s="338"/>
      <c r="O73" s="446"/>
      <c r="P73" s="373">
        <f t="shared" ref="P73:Q73" si="3">H73+J73+L73+N73</f>
        <v>0</v>
      </c>
      <c r="Q73" s="371">
        <f t="shared" si="3"/>
        <v>0</v>
      </c>
      <c r="R73" s="447"/>
      <c r="S73" s="338"/>
      <c r="T73" s="338"/>
      <c r="U73" s="338"/>
    </row>
    <row r="74" spans="1:21" ht="15.75" x14ac:dyDescent="0.25">
      <c r="A74" s="278"/>
      <c r="B74" s="279"/>
      <c r="C74" s="279"/>
      <c r="D74" s="279"/>
      <c r="E74" s="278" t="s">
        <v>1701</v>
      </c>
      <c r="F74" s="279"/>
      <c r="G74" s="280"/>
      <c r="H74" s="74">
        <f t="shared" ref="H74:Q74" si="4">SUM(H18:H73)</f>
        <v>0</v>
      </c>
      <c r="I74" s="227">
        <f t="shared" si="4"/>
        <v>0</v>
      </c>
      <c r="J74" s="74">
        <f t="shared" si="4"/>
        <v>0</v>
      </c>
      <c r="K74" s="227">
        <f t="shared" si="4"/>
        <v>0</v>
      </c>
      <c r="L74" s="74">
        <f t="shared" si="4"/>
        <v>0</v>
      </c>
      <c r="M74" s="227">
        <f t="shared" si="4"/>
        <v>0</v>
      </c>
      <c r="N74" s="74">
        <f t="shared" si="4"/>
        <v>0</v>
      </c>
      <c r="O74" s="227">
        <f t="shared" si="4"/>
        <v>0</v>
      </c>
      <c r="P74" s="227">
        <f t="shared" si="4"/>
        <v>0</v>
      </c>
      <c r="Q74" s="227">
        <f t="shared" si="4"/>
        <v>0</v>
      </c>
      <c r="R74" s="67"/>
      <c r="S74" s="67"/>
      <c r="T74" s="67"/>
      <c r="U74" s="67"/>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24">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D10:D17 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7">
      <formula1>$P$1:$AF$1</formula1>
    </dataValidation>
    <dataValidation type="list" allowBlank="1" showInputMessage="1" showErrorMessage="1" sqref="C11:C16">
      <formula1>$P$1</formula1>
    </dataValidation>
    <dataValidation type="list" allowBlank="1" showInputMessage="1" showErrorMessage="1" sqref="C18:C21">
      <formula1>$Q$1</formula1>
    </dataValidation>
    <dataValidation type="list" allowBlank="1" showInputMessage="1" showErrorMessage="1" sqref="C22:C25">
      <formula1>$R$1</formula1>
    </dataValidation>
    <dataValidation type="list" allowBlank="1" showInputMessage="1" showErrorMessage="1" sqref="C26:C29">
      <formula1>$S$1</formula1>
    </dataValidation>
    <dataValidation type="list" allowBlank="1" showInputMessage="1" showErrorMessage="1" sqref="C30:C33">
      <formula1>$T$1</formula1>
    </dataValidation>
    <dataValidation type="list" allowBlank="1" showInputMessage="1" showErrorMessage="1" sqref="C34:C37">
      <formula1>$U$1</formula1>
    </dataValidation>
    <dataValidation type="list" allowBlank="1" showInputMessage="1" showErrorMessage="1" sqref="C38:C41">
      <formula1>$W$1</formula1>
    </dataValidation>
    <dataValidation type="list" allowBlank="1" showInputMessage="1" showErrorMessage="1" sqref="C42:C45">
      <formula1>$X$1</formula1>
    </dataValidation>
    <dataValidation type="list" allowBlank="1" showInputMessage="1" showErrorMessage="1" sqref="C54:C57">
      <formula1>$AB$1</formula1>
    </dataValidation>
    <dataValidation type="list" allowBlank="1" showInputMessage="1" showErrorMessage="1" sqref="C46:C49">
      <formula1>$Z$1</formula1>
    </dataValidation>
    <dataValidation type="list" allowBlank="1" showInputMessage="1" showErrorMessage="1" sqref="C50:C53">
      <formula1>$AA$1</formula1>
    </dataValidation>
    <dataValidation type="list" allowBlank="1" showInputMessage="1" showErrorMessage="1" sqref="C70:C73">
      <formula1>$AG$1</formula1>
    </dataValidation>
    <dataValidation type="list" allowBlank="1" showInputMessage="1" showErrorMessage="1" sqref="C58:C61">
      <formula1>$AD$1</formula1>
    </dataValidation>
    <dataValidation type="list" allowBlank="1" showInputMessage="1" showErrorMessage="1" sqref="C62:C65">
      <formula1>$AE$1</formula1>
    </dataValidation>
    <dataValidation type="list" allowBlank="1" showInputMessage="1" showErrorMessage="1" sqref="C66:C69">
      <formula1>$AF$1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subject/>
  <dc:creator>SEDI</dc:creator>
  <cp:keywords>CMI herramienta de Planificación y Presupuestación</cp:keywords>
  <dc:description/>
  <cp:lastModifiedBy>UNAH</cp:lastModifiedBy>
  <cp:revision/>
  <dcterms:created xsi:type="dcterms:W3CDTF">2010-05-02T01:28:32Z</dcterms:created>
  <dcterms:modified xsi:type="dcterms:W3CDTF">2017-06-21T15:37:16Z</dcterms:modified>
  <cp:category/>
  <cp:contentStatus/>
</cp:coreProperties>
</file>